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arton Mills PC\Finance\Previous years\JB\2015-16\"/>
    </mc:Choice>
  </mc:AlternateContent>
  <bookViews>
    <workbookView xWindow="-12" yWindow="-12" windowWidth="10260" windowHeight="8112" tabRatio="700" activeTab="5"/>
  </bookViews>
  <sheets>
    <sheet name="Expenditure Summary" sheetId="16" r:id="rId1"/>
    <sheet name="Income Summary" sheetId="15" r:id="rId2"/>
    <sheet name="Receipts" sheetId="3" r:id="rId3"/>
    <sheet name="Payments" sheetId="2" r:id="rId4"/>
    <sheet name="End of Year Reconciliation" sheetId="4" r:id="rId5"/>
    <sheet name="Fixed Assets" sheetId="11" r:id="rId6"/>
  </sheets>
  <externalReferences>
    <externalReference r:id="rId7"/>
  </externalReferences>
  <definedNames>
    <definedName name="_xlnm._FilterDatabase" localSheetId="0" hidden="1">'Expenditure Summary'!$A$6:$X$60</definedName>
    <definedName name="_xlnm._FilterDatabase" localSheetId="3" hidden="1">Payments!$A$6:$X$60</definedName>
  </definedNames>
  <calcPr calcId="162913"/>
</workbook>
</file>

<file path=xl/calcChain.xml><?xml version="1.0" encoding="utf-8"?>
<calcChain xmlns="http://schemas.openxmlformats.org/spreadsheetml/2006/main">
  <c r="F22" i="11" l="1"/>
  <c r="F23" i="11"/>
  <c r="F24" i="11"/>
  <c r="F25" i="11"/>
  <c r="F26" i="11"/>
  <c r="F27" i="11"/>
  <c r="F28" i="11"/>
  <c r="F29" i="11"/>
  <c r="F30" i="11"/>
  <c r="F31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7" i="11"/>
  <c r="F32" i="11" l="1"/>
  <c r="E33" i="11" l="1"/>
  <c r="F33" i="11" s="1"/>
  <c r="H5" i="3" l="1"/>
  <c r="H5" i="15"/>
  <c r="E34" i="11"/>
  <c r="P69" i="16" l="1"/>
  <c r="O69" i="16"/>
  <c r="N69" i="16"/>
  <c r="M69" i="16"/>
  <c r="L69" i="16"/>
  <c r="K69" i="16"/>
  <c r="I69" i="16"/>
  <c r="H69" i="16"/>
  <c r="R68" i="16"/>
  <c r="U68" i="16" s="1"/>
  <c r="Q67" i="16"/>
  <c r="R67" i="16" s="1"/>
  <c r="U67" i="16" s="1"/>
  <c r="R66" i="16"/>
  <c r="U66" i="16" s="1"/>
  <c r="R65" i="16"/>
  <c r="U65" i="16" s="1"/>
  <c r="R64" i="16"/>
  <c r="U64" i="16" s="1"/>
  <c r="Q63" i="16"/>
  <c r="R63" i="16" s="1"/>
  <c r="U63" i="16" s="1"/>
  <c r="R62" i="16"/>
  <c r="U62" i="16" s="1"/>
  <c r="R61" i="16"/>
  <c r="U61" i="16" s="1"/>
  <c r="R60" i="16"/>
  <c r="U60" i="16" s="1"/>
  <c r="R59" i="16"/>
  <c r="U59" i="16" s="1"/>
  <c r="R58" i="16"/>
  <c r="U58" i="16" s="1"/>
  <c r="R57" i="16"/>
  <c r="U57" i="16" s="1"/>
  <c r="Q57" i="16"/>
  <c r="R56" i="16"/>
  <c r="U56" i="16" s="1"/>
  <c r="R55" i="16"/>
  <c r="U55" i="16" s="1"/>
  <c r="R54" i="16"/>
  <c r="U54" i="16" s="1"/>
  <c r="R53" i="16"/>
  <c r="U53" i="16" s="1"/>
  <c r="Q52" i="16"/>
  <c r="R52" i="16" s="1"/>
  <c r="U52" i="16" s="1"/>
  <c r="R51" i="16"/>
  <c r="U51" i="16" s="1"/>
  <c r="R50" i="16"/>
  <c r="U50" i="16" s="1"/>
  <c r="R49" i="16"/>
  <c r="U49" i="16" s="1"/>
  <c r="R48" i="16"/>
  <c r="U48" i="16" s="1"/>
  <c r="R47" i="16"/>
  <c r="U47" i="16" s="1"/>
  <c r="R46" i="16"/>
  <c r="U46" i="16" s="1"/>
  <c r="R45" i="16"/>
  <c r="U45" i="16" s="1"/>
  <c r="R44" i="16"/>
  <c r="U44" i="16" s="1"/>
  <c r="R43" i="16"/>
  <c r="U43" i="16" s="1"/>
  <c r="R42" i="16"/>
  <c r="U42" i="16" s="1"/>
  <c r="R41" i="16"/>
  <c r="U41" i="16" s="1"/>
  <c r="R40" i="16"/>
  <c r="U40" i="16" s="1"/>
  <c r="R39" i="16"/>
  <c r="U39" i="16" s="1"/>
  <c r="R38" i="16"/>
  <c r="U38" i="16" s="1"/>
  <c r="R37" i="16"/>
  <c r="U37" i="16" s="1"/>
  <c r="R36" i="16"/>
  <c r="U36" i="16" s="1"/>
  <c r="R35" i="16"/>
  <c r="U35" i="16" s="1"/>
  <c r="R34" i="16"/>
  <c r="U34" i="16" s="1"/>
  <c r="R33" i="16"/>
  <c r="U33" i="16" s="1"/>
  <c r="R32" i="16"/>
  <c r="U32" i="16" s="1"/>
  <c r="R31" i="16"/>
  <c r="U31" i="16" s="1"/>
  <c r="R30" i="16"/>
  <c r="U30" i="16" s="1"/>
  <c r="R29" i="16"/>
  <c r="U29" i="16" s="1"/>
  <c r="R28" i="16"/>
  <c r="U28" i="16" s="1"/>
  <c r="R27" i="16"/>
  <c r="U27" i="16" s="1"/>
  <c r="R26" i="16"/>
  <c r="U26" i="16" s="1"/>
  <c r="R25" i="16"/>
  <c r="U25" i="16" s="1"/>
  <c r="R24" i="16"/>
  <c r="U24" i="16" s="1"/>
  <c r="R23" i="16"/>
  <c r="U23" i="16" s="1"/>
  <c r="R22" i="16"/>
  <c r="U22" i="16" s="1"/>
  <c r="R21" i="16"/>
  <c r="U21" i="16" s="1"/>
  <c r="R20" i="16"/>
  <c r="U20" i="16" s="1"/>
  <c r="R19" i="16"/>
  <c r="U19" i="16" s="1"/>
  <c r="R18" i="16"/>
  <c r="U18" i="16" s="1"/>
  <c r="R17" i="16"/>
  <c r="U17" i="16" s="1"/>
  <c r="R16" i="16"/>
  <c r="U16" i="16" s="1"/>
  <c r="R15" i="16"/>
  <c r="U15" i="16" s="1"/>
  <c r="R14" i="16"/>
  <c r="U14" i="16" s="1"/>
  <c r="R13" i="16"/>
  <c r="U13" i="16" s="1"/>
  <c r="R12" i="16"/>
  <c r="U12" i="16" s="1"/>
  <c r="J12" i="16"/>
  <c r="R11" i="16"/>
  <c r="U11" i="16" s="1"/>
  <c r="R10" i="16"/>
  <c r="U10" i="16" s="1"/>
  <c r="R9" i="16"/>
  <c r="U9" i="16" s="1"/>
  <c r="J8" i="16"/>
  <c r="J69" i="16" s="1"/>
  <c r="R7" i="16"/>
  <c r="U7" i="16" s="1"/>
  <c r="R6" i="16"/>
  <c r="U6" i="16" s="1"/>
  <c r="R5" i="16"/>
  <c r="U5" i="16" s="1"/>
  <c r="C5" i="16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C63" i="16" s="1"/>
  <c r="C64" i="16" s="1"/>
  <c r="C65" i="16" s="1"/>
  <c r="C66" i="16" s="1"/>
  <c r="C67" i="16" s="1"/>
  <c r="C68" i="16" s="1"/>
  <c r="R4" i="16"/>
  <c r="U4" i="16" s="1"/>
  <c r="E20" i="15"/>
  <c r="E19" i="15"/>
  <c r="K13" i="15"/>
  <c r="J13" i="15"/>
  <c r="I13" i="15"/>
  <c r="H13" i="15"/>
  <c r="G13" i="15"/>
  <c r="L12" i="15"/>
  <c r="E21" i="15" s="1"/>
  <c r="L11" i="15"/>
  <c r="E18" i="15" s="1"/>
  <c r="L10" i="15"/>
  <c r="L9" i="15"/>
  <c r="L8" i="15"/>
  <c r="L7" i="15"/>
  <c r="L6" i="15"/>
  <c r="L5" i="15"/>
  <c r="L4" i="15"/>
  <c r="C4" i="15"/>
  <c r="C5" i="15" s="1"/>
  <c r="C6" i="15" s="1"/>
  <c r="C7" i="15" s="1"/>
  <c r="C8" i="15" s="1"/>
  <c r="C9" i="15" s="1"/>
  <c r="C10" i="15" s="1"/>
  <c r="C11" i="15" s="1"/>
  <c r="C12" i="15" s="1"/>
  <c r="L3" i="15"/>
  <c r="E16" i="15" s="1"/>
  <c r="L13" i="15" l="1"/>
  <c r="E17" i="15"/>
  <c r="R70" i="16"/>
  <c r="U70" i="16" s="1"/>
  <c r="Q69" i="16"/>
  <c r="R8" i="16"/>
  <c r="I69" i="2"/>
  <c r="K69" i="2"/>
  <c r="L69" i="2"/>
  <c r="M69" i="2"/>
  <c r="N69" i="2"/>
  <c r="O69" i="2"/>
  <c r="P69" i="2"/>
  <c r="H69" i="2"/>
  <c r="D15" i="4" s="1"/>
  <c r="R69" i="16" l="1"/>
  <c r="U69" i="16" s="1"/>
  <c r="U8" i="16"/>
  <c r="E23" i="15"/>
  <c r="H11" i="4" l="1"/>
  <c r="I11" i="4" s="1"/>
  <c r="I26" i="4" s="1"/>
  <c r="Q63" i="2"/>
  <c r="Q67" i="2"/>
  <c r="R67" i="2" s="1"/>
  <c r="Q57" i="2"/>
  <c r="R57" i="2" s="1"/>
  <c r="R58" i="2"/>
  <c r="R59" i="2"/>
  <c r="R46" i="2"/>
  <c r="R47" i="2"/>
  <c r="R48" i="2"/>
  <c r="R49" i="2"/>
  <c r="R50" i="2"/>
  <c r="R51" i="2"/>
  <c r="R53" i="2"/>
  <c r="R54" i="2"/>
  <c r="R55" i="2"/>
  <c r="R56" i="2"/>
  <c r="R60" i="2"/>
  <c r="R61" i="2"/>
  <c r="R62" i="2"/>
  <c r="R63" i="2"/>
  <c r="R64" i="2"/>
  <c r="R65" i="2"/>
  <c r="R66" i="2"/>
  <c r="R68" i="2"/>
  <c r="Q52" i="2" l="1"/>
  <c r="R52" i="2" l="1"/>
  <c r="Q69" i="2"/>
  <c r="J12" i="2"/>
  <c r="R12" i="2" s="1"/>
  <c r="L9" i="3"/>
  <c r="L10" i="3"/>
  <c r="C4" i="3"/>
  <c r="C5" i="3" s="1"/>
  <c r="C6" i="3" s="1"/>
  <c r="C7" i="3" s="1"/>
  <c r="C8" i="3" s="1"/>
  <c r="C9" i="3" s="1"/>
  <c r="C10" i="3" s="1"/>
  <c r="C11" i="3" s="1"/>
  <c r="C12" i="3" s="1"/>
  <c r="L4" i="3"/>
  <c r="L5" i="3"/>
  <c r="L6" i="3"/>
  <c r="L7" i="3"/>
  <c r="J8" i="2"/>
  <c r="R4" i="2"/>
  <c r="E5" i="4"/>
  <c r="R43" i="2"/>
  <c r="L3" i="3"/>
  <c r="L8" i="3"/>
  <c r="L11" i="3"/>
  <c r="L12" i="3"/>
  <c r="R16" i="2"/>
  <c r="C5" i="2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D16" i="4"/>
  <c r="D18" i="4"/>
  <c r="D20" i="4"/>
  <c r="D22" i="4"/>
  <c r="D23" i="4"/>
  <c r="R5" i="2"/>
  <c r="R30" i="2"/>
  <c r="R29" i="2"/>
  <c r="H13" i="3"/>
  <c r="D10" i="4" s="1"/>
  <c r="I13" i="3"/>
  <c r="D11" i="4" s="1"/>
  <c r="J13" i="3"/>
  <c r="D12" i="4" s="1"/>
  <c r="K13" i="3"/>
  <c r="G13" i="3"/>
  <c r="R37" i="2"/>
  <c r="R18" i="2"/>
  <c r="R10" i="2"/>
  <c r="R9" i="2"/>
  <c r="R13" i="2"/>
  <c r="R7" i="2"/>
  <c r="R8" i="2"/>
  <c r="R11" i="2"/>
  <c r="R14" i="2"/>
  <c r="R15" i="2"/>
  <c r="R21" i="2"/>
  <c r="R17" i="2"/>
  <c r="R19" i="2"/>
  <c r="R20" i="2"/>
  <c r="R23" i="2"/>
  <c r="R22" i="2"/>
  <c r="R24" i="2"/>
  <c r="R25" i="2"/>
  <c r="R26" i="2"/>
  <c r="R27" i="2"/>
  <c r="R35" i="2"/>
  <c r="R28" i="2"/>
  <c r="R31" i="2"/>
  <c r="R32" i="2"/>
  <c r="R33" i="2"/>
  <c r="R34" i="2"/>
  <c r="R36" i="2"/>
  <c r="R38" i="2"/>
  <c r="R39" i="2"/>
  <c r="R40" i="2"/>
  <c r="R41" i="2"/>
  <c r="R42" i="2"/>
  <c r="R45" i="2"/>
  <c r="R44" i="2"/>
  <c r="R6" i="2"/>
  <c r="E44" i="11"/>
  <c r="D21" i="4"/>
  <c r="D19" i="4"/>
  <c r="E46" i="11" l="1"/>
  <c r="L13" i="3"/>
  <c r="R69" i="2"/>
  <c r="J69" i="2"/>
  <c r="R70" i="2" s="1"/>
  <c r="D9" i="4"/>
  <c r="E12" i="4" s="1"/>
  <c r="C48" i="2"/>
  <c r="C49" i="2" s="1"/>
  <c r="C50" i="2" s="1"/>
  <c r="C51" i="2" s="1"/>
  <c r="C52" i="2" s="1"/>
  <c r="C53" i="2" s="1"/>
  <c r="C54" i="2" s="1"/>
  <c r="C55" i="2" s="1"/>
  <c r="C56" i="2" s="1"/>
  <c r="C57" i="2" s="1"/>
  <c r="C58" i="2" l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D17" i="4"/>
  <c r="E23" i="4" s="1"/>
  <c r="E26" i="4" s="1"/>
</calcChain>
</file>

<file path=xl/comments1.xml><?xml version="1.0" encoding="utf-8"?>
<comments xmlns="http://schemas.openxmlformats.org/spreadsheetml/2006/main">
  <authors>
    <author>abi</author>
  </authors>
  <commentList>
    <comment ref="E33" authorId="0" shapeId="0">
      <text>
        <r>
          <rPr>
            <b/>
            <sz val="9"/>
            <color indexed="81"/>
            <rFont val="Tahoma"/>
            <family val="2"/>
          </rPr>
          <t>abi:</t>
        </r>
        <r>
          <rPr>
            <sz val="9"/>
            <color indexed="81"/>
            <rFont val="Tahoma"/>
            <family val="2"/>
          </rPr>
          <t xml:space="preserve">
Materials and electrical work
</t>
        </r>
      </text>
    </comment>
  </commentList>
</comments>
</file>

<file path=xl/sharedStrings.xml><?xml version="1.0" encoding="utf-8"?>
<sst xmlns="http://schemas.openxmlformats.org/spreadsheetml/2006/main" count="661" uniqueCount="208">
  <si>
    <t>Receipts 1st April 2015 - 31st March 2016</t>
  </si>
  <si>
    <t>Signed (Chairman)…………………..</t>
  </si>
  <si>
    <t>Signed (Clerk)……………………</t>
  </si>
  <si>
    <t>Date………………….</t>
  </si>
  <si>
    <t>Date</t>
  </si>
  <si>
    <t>From Whom</t>
  </si>
  <si>
    <t>No</t>
  </si>
  <si>
    <t>Description</t>
  </si>
  <si>
    <t>St'</t>
  </si>
  <si>
    <t>Min</t>
  </si>
  <si>
    <t>General</t>
  </si>
  <si>
    <t>Precept</t>
  </si>
  <si>
    <t>Donations</t>
  </si>
  <si>
    <t>Grants/Awards</t>
  </si>
  <si>
    <t>Special</t>
  </si>
  <si>
    <t>Total</t>
  </si>
  <si>
    <t>Burrell Trust</t>
  </si>
  <si>
    <t>Donation (play equipment)</t>
  </si>
  <si>
    <t>100 Club</t>
  </si>
  <si>
    <t>FHDC</t>
  </si>
  <si>
    <t>Football Club</t>
  </si>
  <si>
    <t>Donation (car boot sale)</t>
  </si>
  <si>
    <t>BMVH</t>
  </si>
  <si>
    <t>Grant (noticeboard)</t>
  </si>
  <si>
    <t>TOTALS</t>
  </si>
  <si>
    <t>Payments 1st April 2015 to 31st March 2016</t>
  </si>
  <si>
    <t>Payee</t>
  </si>
  <si>
    <t>Chq</t>
  </si>
  <si>
    <t>Minute</t>
  </si>
  <si>
    <t>Don'137</t>
  </si>
  <si>
    <t>Wages</t>
  </si>
  <si>
    <t>Admin exp</t>
  </si>
  <si>
    <t>Subscriptions</t>
  </si>
  <si>
    <t>Field</t>
  </si>
  <si>
    <t>Lighting</t>
  </si>
  <si>
    <t>Maint</t>
  </si>
  <si>
    <t>Projects</t>
  </si>
  <si>
    <t>VAT</t>
  </si>
  <si>
    <t>J. Bercovici</t>
  </si>
  <si>
    <t>Clerk's pay and expenses</t>
  </si>
  <si>
    <t>HMRC</t>
  </si>
  <si>
    <t>PAYE</t>
  </si>
  <si>
    <t>NALGA</t>
  </si>
  <si>
    <t>Subscription</t>
  </si>
  <si>
    <t>SALC</t>
  </si>
  <si>
    <t>Mary Parkin</t>
  </si>
  <si>
    <t>Fertiliser</t>
  </si>
  <si>
    <t>OPGS</t>
  </si>
  <si>
    <t>Grass cutting</t>
  </si>
  <si>
    <t>Ayentee</t>
  </si>
  <si>
    <t>Internal audit</t>
  </si>
  <si>
    <t>Hall hire</t>
  </si>
  <si>
    <t>Councillor briefing</t>
  </si>
  <si>
    <t>Wicksteed</t>
  </si>
  <si>
    <t>Paint</t>
  </si>
  <si>
    <t>Proludic</t>
  </si>
  <si>
    <t>Play equipment</t>
  </si>
  <si>
    <t>BDO</t>
  </si>
  <si>
    <t>Audit</t>
  </si>
  <si>
    <t>P. Boura</t>
  </si>
  <si>
    <t>Expenses</t>
  </si>
  <si>
    <t>Peter Cumber</t>
  </si>
  <si>
    <t>Swing painting</t>
  </si>
  <si>
    <t>Repairs</t>
  </si>
  <si>
    <t>Materials</t>
  </si>
  <si>
    <t>F. Lewis</t>
  </si>
  <si>
    <t>Mileage</t>
  </si>
  <si>
    <t>Barcham Trees</t>
  </si>
  <si>
    <t>Tree</t>
  </si>
  <si>
    <t>G. Flack</t>
  </si>
  <si>
    <t>Planter</t>
  </si>
  <si>
    <t>Glenda Berrett</t>
  </si>
  <si>
    <t>DM Tree &amp; Landscape</t>
  </si>
  <si>
    <t>Tree works</t>
  </si>
  <si>
    <t>Rainbow Club</t>
  </si>
  <si>
    <t>Donation</t>
  </si>
  <si>
    <t>Royal British Legion</t>
  </si>
  <si>
    <t>Remembrance Day</t>
  </si>
  <si>
    <t>BRW</t>
  </si>
  <si>
    <t>RECEIPTS, PAYMENTS ACCOUNTS RECONCILIATION 2015/2016. At 31st March 2016</t>
  </si>
  <si>
    <t>RECEIPTS AND PAYMENTS</t>
  </si>
  <si>
    <t>BANK RECONCILIATION</t>
  </si>
  <si>
    <t>1st April 2015 balance b/fwd</t>
  </si>
  <si>
    <t>Current Account(at 31/03/16)</t>
  </si>
  <si>
    <t>Add: Receipts for Year</t>
  </si>
  <si>
    <t>Less: Payments not cleared</t>
  </si>
  <si>
    <t>Less: Payments for Year</t>
  </si>
  <si>
    <t>Admin</t>
  </si>
  <si>
    <t>Subs</t>
  </si>
  <si>
    <t>Field/Gn</t>
  </si>
  <si>
    <t>Other Maint</t>
  </si>
  <si>
    <t>Special projects</t>
  </si>
  <si>
    <t>Signed (Chairperson)…………………………………………</t>
  </si>
  <si>
    <t>Signed (Clerk)…………….……………</t>
  </si>
  <si>
    <t>Barton Mills Parish Council Fixed Asset Register 2015-2016</t>
  </si>
  <si>
    <t>Supplier</t>
  </si>
  <si>
    <t>Location</t>
  </si>
  <si>
    <t>Base</t>
  </si>
  <si>
    <t xml:space="preserve">Basis of </t>
  </si>
  <si>
    <t>VALUE</t>
  </si>
  <si>
    <t>Valuation</t>
  </si>
  <si>
    <t>Community Assets</t>
  </si>
  <si>
    <t>?</t>
  </si>
  <si>
    <t>Playing Fields</t>
  </si>
  <si>
    <t>Village</t>
  </si>
  <si>
    <t>Purchase Value</t>
  </si>
  <si>
    <t>21 Street lights-columns</t>
  </si>
  <si>
    <t>E Elec</t>
  </si>
  <si>
    <t>Insurance Value</t>
  </si>
  <si>
    <t>21 Street lights-brackets</t>
  </si>
  <si>
    <t>Street light photocells (conv')</t>
  </si>
  <si>
    <t>Car park floodlight</t>
  </si>
  <si>
    <t>Car Park</t>
  </si>
  <si>
    <t>Kerbs and posts on garden</t>
  </si>
  <si>
    <t>Felgate</t>
  </si>
  <si>
    <t>By Car park</t>
  </si>
  <si>
    <t>7 concrete bench seats</t>
  </si>
  <si>
    <t>Village Green</t>
  </si>
  <si>
    <t>Basketball court</t>
  </si>
  <si>
    <t>Tilbrooks Land'</t>
  </si>
  <si>
    <t>Slabs in front dog foul bin</t>
  </si>
  <si>
    <t>P Tomlinson</t>
  </si>
  <si>
    <t>By Fullers</t>
  </si>
  <si>
    <t>Two Springers (play equip)</t>
  </si>
  <si>
    <t>SMP</t>
  </si>
  <si>
    <t>Jubilee Gates</t>
  </si>
  <si>
    <t>M J Elliott</t>
  </si>
  <si>
    <t>Bases for picnic seats</t>
  </si>
  <si>
    <t>T Smith Building</t>
  </si>
  <si>
    <t>Tourist boards</t>
  </si>
  <si>
    <t>Shelley Signs</t>
  </si>
  <si>
    <t>Various</t>
  </si>
  <si>
    <t>Field by A11</t>
  </si>
  <si>
    <t>Land off A11</t>
  </si>
  <si>
    <t>Play Equipment</t>
  </si>
  <si>
    <t>Fence</t>
  </si>
  <si>
    <t>Broadgate Fencing</t>
  </si>
  <si>
    <t>D Wickens</t>
  </si>
  <si>
    <t>Allotments</t>
  </si>
  <si>
    <t>Street lights</t>
  </si>
  <si>
    <t>Pearce &amp; Kemp</t>
  </si>
  <si>
    <t>Bench</t>
  </si>
  <si>
    <t>Streemaster</t>
  </si>
  <si>
    <t>Football goals</t>
  </si>
  <si>
    <t>Mark Harrod</t>
  </si>
  <si>
    <t>Climbing frame</t>
  </si>
  <si>
    <t>Furniture and fittings</t>
  </si>
  <si>
    <t>Notice Board</t>
  </si>
  <si>
    <t>Bell PH</t>
  </si>
  <si>
    <t>Estimate</t>
  </si>
  <si>
    <t>Filing cabinet</t>
  </si>
  <si>
    <t>Clerk</t>
  </si>
  <si>
    <t>Archive box</t>
  </si>
  <si>
    <t>Car Park sign</t>
  </si>
  <si>
    <t>Impress Exp'</t>
  </si>
  <si>
    <t>22 Villages books</t>
  </si>
  <si>
    <t>Fred Hatchley</t>
  </si>
  <si>
    <t>Donated</t>
  </si>
  <si>
    <t>TOTAL</t>
  </si>
  <si>
    <t>Other</t>
  </si>
  <si>
    <t>Maintenance</t>
  </si>
  <si>
    <t>Acting Returning Officer</t>
  </si>
  <si>
    <t>Election expense</t>
  </si>
  <si>
    <t>St Mary's Church</t>
  </si>
  <si>
    <t>Room hire</t>
  </si>
  <si>
    <t>Suffolk CC</t>
  </si>
  <si>
    <t>Street lighting</t>
  </si>
  <si>
    <t>CAB</t>
  </si>
  <si>
    <t>EAAA</t>
  </si>
  <si>
    <t>Credit Union</t>
  </si>
  <si>
    <t>Litter bin emptying</t>
  </si>
  <si>
    <t>Dave Green</t>
  </si>
  <si>
    <t>Field works</t>
  </si>
  <si>
    <t>Sporting England</t>
  </si>
  <si>
    <t>Football coaching</t>
  </si>
  <si>
    <t>SARS</t>
  </si>
  <si>
    <t>Lark Valley Association</t>
  </si>
  <si>
    <t>SO</t>
  </si>
  <si>
    <t>Part of cheque 1378 cleared 27/01/16</t>
  </si>
  <si>
    <t>VAT rebate</t>
  </si>
  <si>
    <t>Insurance</t>
  </si>
  <si>
    <t>Came &amp; Co</t>
  </si>
  <si>
    <t>First Choice Marquees</t>
  </si>
  <si>
    <t>Marquee hire</t>
  </si>
  <si>
    <t>Chq. 1379</t>
  </si>
  <si>
    <t>Part of chq 1360 cleared 27/10/15</t>
  </si>
  <si>
    <t>£220.50 paid for 3 months</t>
  </si>
  <si>
    <t>Grant</t>
  </si>
  <si>
    <t>B/F</t>
  </si>
  <si>
    <t>Part of chq 1347 cleared 20/7/15</t>
  </si>
  <si>
    <t>Football Coaching Grant</t>
  </si>
  <si>
    <t>Donations For Play equpiment</t>
  </si>
  <si>
    <t>VAT Rebate</t>
  </si>
  <si>
    <t xml:space="preserve">Car Boot Sales </t>
  </si>
  <si>
    <t>Grant for New Notice Board</t>
  </si>
  <si>
    <t>Grant for Football Coaching</t>
  </si>
  <si>
    <t>Net</t>
  </si>
  <si>
    <t>Playing Field Maintenance</t>
  </si>
  <si>
    <t xml:space="preserve">Clerks Wages </t>
  </si>
  <si>
    <t>Donations - Section 137</t>
  </si>
  <si>
    <t>Room Hire</t>
  </si>
  <si>
    <t>Steet Lighting</t>
  </si>
  <si>
    <t>Football Coaching</t>
  </si>
  <si>
    <t>Quuens 90th Birthday Celebrations</t>
  </si>
  <si>
    <t>As donated</t>
  </si>
  <si>
    <t>Summary</t>
  </si>
  <si>
    <t>Street Lights installed 2015 invoiced April 2016</t>
  </si>
  <si>
    <t>Disposal 31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</si>
</sst>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&quot;£&quot;#,##0.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4">
    <xf numFmtId="0" fontId="0" fillId="0" borderId="0" xfId="0"/>
    <xf numFmtId="0" fontId="2" fillId="0" borderId="0" xfId="0" applyFont="1"/>
    <xf numFmtId="15" fontId="0" fillId="0" borderId="0" xfId="0" applyNumberFormat="1"/>
    <xf numFmtId="44" fontId="2" fillId="0" borderId="0" xfId="0" applyNumberFormat="1" applyFont="1"/>
    <xf numFmtId="0" fontId="6" fillId="0" borderId="0" xfId="0" applyFont="1"/>
    <xf numFmtId="15" fontId="2" fillId="0" borderId="0" xfId="0" applyNumberFormat="1" applyFont="1"/>
    <xf numFmtId="15" fontId="6" fillId="0" borderId="0" xfId="0" applyNumberFormat="1" applyFont="1"/>
    <xf numFmtId="164" fontId="2" fillId="0" borderId="0" xfId="0" applyNumberFormat="1" applyFont="1"/>
    <xf numFmtId="0" fontId="7" fillId="0" borderId="0" xfId="0" applyFont="1"/>
    <xf numFmtId="15" fontId="5" fillId="0" borderId="0" xfId="0" applyNumberFormat="1" applyFont="1"/>
    <xf numFmtId="0" fontId="10" fillId="0" borderId="0" xfId="0" applyFont="1"/>
    <xf numFmtId="0" fontId="11" fillId="0" borderId="0" xfId="0" applyFont="1"/>
    <xf numFmtId="164" fontId="7" fillId="0" borderId="0" xfId="0" applyNumberFormat="1" applyFont="1"/>
    <xf numFmtId="0" fontId="3" fillId="0" borderId="0" xfId="0" applyFont="1"/>
    <xf numFmtId="164" fontId="0" fillId="0" borderId="0" xfId="0" applyNumberFormat="1"/>
    <xf numFmtId="164" fontId="6" fillId="0" borderId="0" xfId="0" applyNumberFormat="1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15" fontId="2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left"/>
    </xf>
    <xf numFmtId="15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 wrapText="1"/>
    </xf>
    <xf numFmtId="15" fontId="1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14" fillId="0" borderId="0" xfId="0" applyNumberFormat="1" applyFont="1"/>
    <xf numFmtId="15" fontId="3" fillId="0" borderId="0" xfId="0" applyNumberFormat="1" applyFont="1"/>
    <xf numFmtId="0" fontId="15" fillId="0" borderId="0" xfId="0" applyFont="1"/>
    <xf numFmtId="0" fontId="4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7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14" fontId="2" fillId="0" borderId="0" xfId="0" applyNumberFormat="1" applyFont="1" applyBorder="1" applyAlignment="1">
      <alignment horizontal="left"/>
    </xf>
    <xf numFmtId="0" fontId="12" fillId="0" borderId="0" xfId="0" applyFont="1" applyBorder="1"/>
    <xf numFmtId="0" fontId="13" fillId="0" borderId="0" xfId="0" applyFont="1" applyBorder="1"/>
    <xf numFmtId="0" fontId="3" fillId="0" borderId="0" xfId="0" applyFont="1" applyBorder="1" applyAlignment="1">
      <alignment horizontal="left"/>
    </xf>
    <xf numFmtId="44" fontId="3" fillId="0" borderId="0" xfId="0" applyNumberFormat="1" applyFont="1" applyBorder="1" applyAlignment="1">
      <alignment horizontal="left"/>
    </xf>
    <xf numFmtId="44" fontId="3" fillId="0" borderId="0" xfId="0" applyNumberFormat="1" applyFont="1" applyBorder="1"/>
    <xf numFmtId="0" fontId="8" fillId="0" borderId="0" xfId="0" applyFont="1" applyBorder="1"/>
    <xf numFmtId="44" fontId="2" fillId="0" borderId="0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Fill="1" applyBorder="1"/>
    <xf numFmtId="0" fontId="12" fillId="0" borderId="0" xfId="0" applyFont="1"/>
    <xf numFmtId="44" fontId="3" fillId="0" borderId="0" xfId="0" applyNumberFormat="1" applyFont="1"/>
    <xf numFmtId="14" fontId="3" fillId="0" borderId="0" xfId="0" applyNumberFormat="1" applyFont="1"/>
    <xf numFmtId="0" fontId="6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15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left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'Income Summary'!$D$16:$D$21</c:f>
              <c:strCache>
                <c:ptCount val="6"/>
                <c:pt idx="0">
                  <c:v>Donations For Play equpiment</c:v>
                </c:pt>
                <c:pt idx="1">
                  <c:v>Precept</c:v>
                </c:pt>
                <c:pt idx="2">
                  <c:v>VAT Rebate</c:v>
                </c:pt>
                <c:pt idx="3">
                  <c:v>Car Boot Sales </c:v>
                </c:pt>
                <c:pt idx="4">
                  <c:v>Grant for New Notice Board</c:v>
                </c:pt>
                <c:pt idx="5">
                  <c:v>Grant for Football Coaching</c:v>
                </c:pt>
              </c:strCache>
            </c:strRef>
          </c:cat>
          <c:val>
            <c:numRef>
              <c:f>'Income Summary'!$E$16:$E$21</c:f>
              <c:numCache>
                <c:formatCode>"£"#,##0.00</c:formatCode>
                <c:ptCount val="6"/>
                <c:pt idx="0">
                  <c:v>2815</c:v>
                </c:pt>
                <c:pt idx="1">
                  <c:v>19490</c:v>
                </c:pt>
                <c:pt idx="2">
                  <c:v>7605.56</c:v>
                </c:pt>
                <c:pt idx="3">
                  <c:v>170</c:v>
                </c:pt>
                <c:pt idx="4">
                  <c:v>300</c:v>
                </c:pt>
                <c:pt idx="5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8-4603-87C8-1A55965F3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22</xdr:row>
      <xdr:rowOff>57150</xdr:rowOff>
    </xdr:from>
    <xdr:to>
      <xdr:col>6</xdr:col>
      <xdr:colOff>371475</xdr:colOff>
      <xdr:row>39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i/Desktop/PARISH%20COUNCIL%20CURRENT%20&amp;%20JB%20ARCHIVE/Finance/Previous%20years/JB/2014-15/2014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Rec"/>
      <sheetName val="Pay"/>
      <sheetName val="R &amp; P Acc"/>
      <sheetName val="Fixed Assets"/>
      <sheetName val="Bud-Pre"/>
      <sheetName val="Section 137"/>
    </sheetNames>
    <sheetDataSet>
      <sheetData sheetId="0"/>
      <sheetData sheetId="1"/>
      <sheetData sheetId="2"/>
      <sheetData sheetId="3"/>
      <sheetData sheetId="4">
        <row r="7">
          <cell r="E7">
            <v>600</v>
          </cell>
        </row>
        <row r="8">
          <cell r="E8">
            <v>9920.4</v>
          </cell>
        </row>
        <row r="9">
          <cell r="E9">
            <v>5670</v>
          </cell>
        </row>
        <row r="10">
          <cell r="E10">
            <v>1373.25</v>
          </cell>
        </row>
        <row r="11">
          <cell r="E11">
            <v>1249</v>
          </cell>
        </row>
        <row r="12">
          <cell r="E12">
            <v>1225.94</v>
          </cell>
        </row>
        <row r="13">
          <cell r="E13">
            <v>1528.8</v>
          </cell>
        </row>
        <row r="14">
          <cell r="E14">
            <v>3056.53</v>
          </cell>
        </row>
        <row r="15">
          <cell r="E15">
            <v>35</v>
          </cell>
        </row>
        <row r="16">
          <cell r="E16">
            <v>2386.44</v>
          </cell>
        </row>
        <row r="17">
          <cell r="E17">
            <v>998.75</v>
          </cell>
        </row>
        <row r="18">
          <cell r="E18">
            <v>670.33</v>
          </cell>
        </row>
        <row r="19">
          <cell r="E19">
            <v>5410</v>
          </cell>
        </row>
        <row r="20">
          <cell r="E20">
            <v>23000</v>
          </cell>
        </row>
        <row r="21">
          <cell r="E21">
            <v>39965</v>
          </cell>
        </row>
        <row r="22">
          <cell r="E22">
            <v>3470</v>
          </cell>
        </row>
        <row r="23">
          <cell r="E23">
            <v>2662.97</v>
          </cell>
        </row>
        <row r="24">
          <cell r="E24">
            <v>3074.84</v>
          </cell>
        </row>
        <row r="25">
          <cell r="E25">
            <v>5805</v>
          </cell>
        </row>
        <row r="26">
          <cell r="E26">
            <v>2459.87</v>
          </cell>
        </row>
        <row r="27">
          <cell r="E27">
            <v>614.97</v>
          </cell>
        </row>
        <row r="28">
          <cell r="E28">
            <v>750</v>
          </cell>
        </row>
        <row r="29">
          <cell r="E29">
            <v>1565</v>
          </cell>
        </row>
        <row r="30">
          <cell r="E30">
            <v>750</v>
          </cell>
        </row>
        <row r="31">
          <cell r="E31">
            <v>19690</v>
          </cell>
        </row>
        <row r="32">
          <cell r="E32">
            <v>117492.09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W93"/>
  <sheetViews>
    <sheetView zoomScale="70" zoomScaleNormal="70" workbookViewId="0">
      <pane ySplit="756" activePane="bottomLeft"/>
      <selection activeCell="B1" sqref="B1:B1048576"/>
      <selection pane="bottomLeft" activeCell="H63" sqref="H63"/>
    </sheetView>
  </sheetViews>
  <sheetFormatPr defaultColWidth="9.109375" defaultRowHeight="13.2" x14ac:dyDescent="0.25"/>
  <cols>
    <col min="1" max="1" width="10" style="28" customWidth="1"/>
    <col min="2" max="2" width="19.33203125" style="13" bestFit="1" customWidth="1"/>
    <col min="3" max="3" width="4.109375" style="13" customWidth="1"/>
    <col min="4" max="4" width="22.88671875" style="13" bestFit="1" customWidth="1"/>
    <col min="5" max="5" width="11.109375" style="23" customWidth="1"/>
    <col min="6" max="6" width="4.44140625" style="23" customWidth="1"/>
    <col min="7" max="7" width="8.6640625" style="13" customWidth="1"/>
    <col min="8" max="8" width="10.5546875" style="21" bestFit="1" customWidth="1"/>
    <col min="9" max="9" width="11.44140625" style="21" bestFit="1" customWidth="1"/>
    <col min="10" max="10" width="12.44140625" style="21" bestFit="1" customWidth="1"/>
    <col min="11" max="11" width="9.6640625" style="21" customWidth="1"/>
    <col min="12" max="12" width="10.5546875" style="21" bestFit="1" customWidth="1"/>
    <col min="13" max="14" width="10.6640625" style="21" customWidth="1"/>
    <col min="15" max="15" width="8.6640625" style="21" customWidth="1"/>
    <col min="16" max="16" width="12.5546875" style="21" bestFit="1" customWidth="1"/>
    <col min="17" max="17" width="12.109375" style="21" customWidth="1"/>
    <col min="18" max="18" width="12.109375" style="21" bestFit="1" customWidth="1"/>
    <col min="19" max="19" width="12.109375" style="24" hidden="1" customWidth="1"/>
    <col min="20" max="20" width="31.5546875" style="24" bestFit="1" customWidth="1"/>
    <col min="21" max="21" width="12.5546875" style="13" bestFit="1" customWidth="1"/>
    <col min="22" max="16384" width="9.109375" style="13"/>
  </cols>
  <sheetData>
    <row r="1" spans="1:23" ht="24.75" customHeight="1" x14ac:dyDescent="0.25">
      <c r="A1" s="22" t="s">
        <v>25</v>
      </c>
      <c r="G1" s="1" t="s">
        <v>1</v>
      </c>
      <c r="M1" s="7" t="s">
        <v>2</v>
      </c>
      <c r="Q1" s="7" t="s">
        <v>3</v>
      </c>
    </row>
    <row r="2" spans="1:23" ht="4.5" customHeight="1" x14ac:dyDescent="0.25">
      <c r="A2" s="22"/>
      <c r="G2" s="1"/>
      <c r="M2" s="7"/>
      <c r="Q2" s="7"/>
    </row>
    <row r="3" spans="1:23" x14ac:dyDescent="0.25">
      <c r="A3" s="25" t="s">
        <v>4</v>
      </c>
      <c r="B3" s="4" t="s">
        <v>26</v>
      </c>
      <c r="C3" s="4" t="s">
        <v>6</v>
      </c>
      <c r="D3" s="4" t="s">
        <v>7</v>
      </c>
      <c r="E3" s="17" t="s">
        <v>27</v>
      </c>
      <c r="F3" s="17" t="s">
        <v>8</v>
      </c>
      <c r="G3" s="17" t="s">
        <v>28</v>
      </c>
      <c r="H3" s="26" t="s">
        <v>29</v>
      </c>
      <c r="I3" s="26" t="s">
        <v>30</v>
      </c>
      <c r="J3" s="27" t="s">
        <v>31</v>
      </c>
      <c r="K3" s="26" t="s">
        <v>32</v>
      </c>
      <c r="L3" s="26" t="s">
        <v>33</v>
      </c>
      <c r="M3" s="26" t="s">
        <v>34</v>
      </c>
      <c r="N3" s="26" t="s">
        <v>35</v>
      </c>
      <c r="O3" s="26" t="s">
        <v>10</v>
      </c>
      <c r="P3" s="26" t="s">
        <v>36</v>
      </c>
      <c r="Q3" s="26" t="s">
        <v>37</v>
      </c>
      <c r="R3" s="26" t="s">
        <v>15</v>
      </c>
      <c r="T3" s="24" t="s">
        <v>7</v>
      </c>
      <c r="U3" s="29" t="s">
        <v>196</v>
      </c>
      <c r="V3" s="23"/>
      <c r="W3" s="23"/>
    </row>
    <row r="4" spans="1:23" x14ac:dyDescent="0.25">
      <c r="A4" s="28">
        <v>42111</v>
      </c>
      <c r="B4" s="13" t="s">
        <v>38</v>
      </c>
      <c r="C4" s="13">
        <v>1</v>
      </c>
      <c r="D4" s="13" t="s">
        <v>39</v>
      </c>
      <c r="E4" s="23">
        <v>1336</v>
      </c>
      <c r="F4" s="23">
        <v>64</v>
      </c>
      <c r="G4" s="23">
        <v>2</v>
      </c>
      <c r="H4" s="29">
        <v>108.5</v>
      </c>
      <c r="I4" s="29">
        <v>294</v>
      </c>
      <c r="J4" s="30">
        <v>37.64</v>
      </c>
      <c r="K4" s="29"/>
      <c r="L4" s="29"/>
      <c r="M4" s="29"/>
      <c r="N4" s="29"/>
      <c r="O4" s="29"/>
      <c r="P4" s="29"/>
      <c r="Q4" s="29">
        <v>21.7</v>
      </c>
      <c r="R4" s="29">
        <f t="shared" ref="R4:R38" si="0">SUM(H4:Q4)</f>
        <v>461.84</v>
      </c>
      <c r="T4" s="24" t="s">
        <v>198</v>
      </c>
      <c r="U4" s="29">
        <f>R4</f>
        <v>461.84</v>
      </c>
      <c r="V4" s="23"/>
      <c r="W4" s="23"/>
    </row>
    <row r="5" spans="1:23" x14ac:dyDescent="0.25">
      <c r="A5" s="28">
        <v>42111</v>
      </c>
      <c r="B5" s="13" t="s">
        <v>40</v>
      </c>
      <c r="C5" s="13">
        <f>C4+1</f>
        <v>2</v>
      </c>
      <c r="D5" s="13" t="s">
        <v>41</v>
      </c>
      <c r="E5" s="23">
        <v>1339</v>
      </c>
      <c r="F5" s="23">
        <v>65</v>
      </c>
      <c r="G5" s="23">
        <v>2</v>
      </c>
      <c r="H5" s="29"/>
      <c r="I5" s="29">
        <v>220.5</v>
      </c>
      <c r="J5" s="30"/>
      <c r="K5" s="29"/>
      <c r="L5" s="29"/>
      <c r="M5" s="29"/>
      <c r="N5" s="29"/>
      <c r="O5" s="29"/>
      <c r="P5" s="29"/>
      <c r="Q5" s="29"/>
      <c r="R5" s="29">
        <f t="shared" si="0"/>
        <v>220.5</v>
      </c>
      <c r="S5" s="24" t="s">
        <v>186</v>
      </c>
      <c r="T5" s="24" t="s">
        <v>198</v>
      </c>
      <c r="U5" s="29">
        <f t="shared" ref="U5:U68" si="1">R5</f>
        <v>220.5</v>
      </c>
      <c r="V5" s="23"/>
      <c r="W5" s="23"/>
    </row>
    <row r="6" spans="1:23" x14ac:dyDescent="0.25">
      <c r="A6" s="28">
        <v>42111</v>
      </c>
      <c r="B6" s="13" t="s">
        <v>42</v>
      </c>
      <c r="C6" s="13">
        <f t="shared" ref="C6:C68" si="2">C5+1</f>
        <v>3</v>
      </c>
      <c r="D6" s="13" t="s">
        <v>43</v>
      </c>
      <c r="E6" s="23">
        <v>1337</v>
      </c>
      <c r="F6" s="23">
        <v>65</v>
      </c>
      <c r="G6" s="13">
        <v>2</v>
      </c>
      <c r="K6" s="21">
        <v>55</v>
      </c>
      <c r="Q6" s="21">
        <v>11</v>
      </c>
      <c r="R6" s="29">
        <f t="shared" si="0"/>
        <v>66</v>
      </c>
      <c r="T6" s="24" t="s">
        <v>32</v>
      </c>
      <c r="U6" s="29">
        <f t="shared" si="1"/>
        <v>66</v>
      </c>
    </row>
    <row r="7" spans="1:23" x14ac:dyDescent="0.25">
      <c r="A7" s="28">
        <v>42111</v>
      </c>
      <c r="B7" s="13" t="s">
        <v>44</v>
      </c>
      <c r="C7" s="13">
        <f t="shared" si="2"/>
        <v>4</v>
      </c>
      <c r="D7" s="13" t="s">
        <v>43</v>
      </c>
      <c r="E7" s="23">
        <v>1338</v>
      </c>
      <c r="F7" s="23">
        <v>66</v>
      </c>
      <c r="G7" s="23">
        <v>2</v>
      </c>
      <c r="H7" s="29"/>
      <c r="I7" s="29"/>
      <c r="J7" s="29"/>
      <c r="K7" s="29">
        <v>324</v>
      </c>
      <c r="L7" s="29"/>
      <c r="M7" s="29"/>
      <c r="N7" s="29"/>
      <c r="O7" s="29"/>
      <c r="P7" s="29"/>
      <c r="Q7" s="29"/>
      <c r="R7" s="29">
        <f t="shared" si="0"/>
        <v>324</v>
      </c>
      <c r="T7" s="24" t="s">
        <v>32</v>
      </c>
      <c r="U7" s="29">
        <f t="shared" si="1"/>
        <v>324</v>
      </c>
      <c r="V7" s="23"/>
      <c r="W7" s="23"/>
    </row>
    <row r="8" spans="1:23" x14ac:dyDescent="0.25">
      <c r="A8" s="28">
        <v>42132</v>
      </c>
      <c r="B8" s="13" t="s">
        <v>38</v>
      </c>
      <c r="C8" s="13">
        <f t="shared" si="2"/>
        <v>5</v>
      </c>
      <c r="D8" s="13" t="s">
        <v>39</v>
      </c>
      <c r="E8" s="23">
        <v>1340</v>
      </c>
      <c r="F8" s="23">
        <v>65</v>
      </c>
      <c r="G8" s="23">
        <v>5</v>
      </c>
      <c r="H8" s="29"/>
      <c r="I8" s="29">
        <v>309.60000000000002</v>
      </c>
      <c r="J8" s="29">
        <f>31.04+14.99</f>
        <v>46.03</v>
      </c>
      <c r="K8" s="29"/>
      <c r="L8" s="29"/>
      <c r="M8" s="29"/>
      <c r="N8" s="29"/>
      <c r="O8" s="29"/>
      <c r="P8" s="29"/>
      <c r="Q8" s="29"/>
      <c r="R8" s="29">
        <f t="shared" si="0"/>
        <v>355.63</v>
      </c>
      <c r="T8" s="24" t="s">
        <v>198</v>
      </c>
      <c r="U8" s="29">
        <f t="shared" si="1"/>
        <v>355.63</v>
      </c>
      <c r="V8" s="23"/>
      <c r="W8" s="23"/>
    </row>
    <row r="9" spans="1:23" x14ac:dyDescent="0.25">
      <c r="A9" s="28">
        <v>42132</v>
      </c>
      <c r="B9" s="13" t="s">
        <v>40</v>
      </c>
      <c r="C9" s="13">
        <f t="shared" si="2"/>
        <v>6</v>
      </c>
      <c r="D9" s="13" t="s">
        <v>41</v>
      </c>
      <c r="E9" s="23">
        <v>1347</v>
      </c>
      <c r="F9" s="23">
        <v>67</v>
      </c>
      <c r="G9" s="23">
        <v>5</v>
      </c>
      <c r="H9" s="29"/>
      <c r="I9" s="29">
        <v>77.400000000000006</v>
      </c>
      <c r="J9" s="29"/>
      <c r="K9" s="29"/>
      <c r="L9" s="29"/>
      <c r="M9" s="29"/>
      <c r="N9" s="29"/>
      <c r="O9" s="29"/>
      <c r="P9" s="29"/>
      <c r="Q9" s="29"/>
      <c r="R9" s="29">
        <f t="shared" si="0"/>
        <v>77.400000000000006</v>
      </c>
      <c r="S9" s="24" t="s">
        <v>189</v>
      </c>
      <c r="T9" s="24" t="s">
        <v>198</v>
      </c>
      <c r="U9" s="29">
        <f t="shared" si="1"/>
        <v>77.400000000000006</v>
      </c>
      <c r="V9" s="23"/>
      <c r="W9" s="23"/>
    </row>
    <row r="10" spans="1:23" x14ac:dyDescent="0.25">
      <c r="A10" s="28">
        <v>42132</v>
      </c>
      <c r="B10" s="13" t="s">
        <v>45</v>
      </c>
      <c r="C10" s="13">
        <f t="shared" si="2"/>
        <v>7</v>
      </c>
      <c r="D10" s="13" t="s">
        <v>46</v>
      </c>
      <c r="E10" s="23">
        <v>1341</v>
      </c>
      <c r="F10" s="23">
        <v>65</v>
      </c>
      <c r="G10" s="23">
        <v>5</v>
      </c>
      <c r="H10" s="29"/>
      <c r="I10" s="29"/>
      <c r="J10" s="29"/>
      <c r="K10" s="29"/>
      <c r="L10" s="29">
        <v>15.58</v>
      </c>
      <c r="M10" s="29"/>
      <c r="N10" s="29"/>
      <c r="O10" s="29"/>
      <c r="P10" s="29"/>
      <c r="Q10" s="29"/>
      <c r="R10" s="29">
        <f t="shared" si="0"/>
        <v>15.58</v>
      </c>
      <c r="T10" s="24" t="s">
        <v>197</v>
      </c>
      <c r="U10" s="29">
        <f t="shared" si="1"/>
        <v>15.58</v>
      </c>
      <c r="V10" s="23"/>
      <c r="W10" s="23"/>
    </row>
    <row r="11" spans="1:23" x14ac:dyDescent="0.25">
      <c r="A11" s="28">
        <v>42132</v>
      </c>
      <c r="B11" s="13" t="s">
        <v>47</v>
      </c>
      <c r="C11" s="13">
        <f t="shared" si="2"/>
        <v>8</v>
      </c>
      <c r="D11" s="13" t="s">
        <v>48</v>
      </c>
      <c r="E11" s="23">
        <v>1342</v>
      </c>
      <c r="F11" s="23">
        <v>65</v>
      </c>
      <c r="G11" s="23">
        <v>5</v>
      </c>
      <c r="H11" s="29"/>
      <c r="I11" s="29"/>
      <c r="J11" s="29"/>
      <c r="K11" s="29"/>
      <c r="L11" s="29">
        <v>262.5</v>
      </c>
      <c r="M11" s="29"/>
      <c r="N11" s="29"/>
      <c r="O11" s="29"/>
      <c r="P11" s="29"/>
      <c r="Q11" s="29"/>
      <c r="R11" s="29">
        <f t="shared" si="0"/>
        <v>262.5</v>
      </c>
      <c r="T11" s="24" t="s">
        <v>197</v>
      </c>
      <c r="U11" s="29">
        <f t="shared" si="1"/>
        <v>262.5</v>
      </c>
      <c r="V11" s="23"/>
      <c r="W11" s="23"/>
    </row>
    <row r="12" spans="1:23" x14ac:dyDescent="0.25">
      <c r="A12" s="28">
        <v>42167</v>
      </c>
      <c r="B12" s="13" t="s">
        <v>38</v>
      </c>
      <c r="C12" s="13">
        <f t="shared" si="2"/>
        <v>9</v>
      </c>
      <c r="D12" s="13" t="s">
        <v>39</v>
      </c>
      <c r="E12" s="23">
        <v>1343</v>
      </c>
      <c r="F12" s="23">
        <v>66</v>
      </c>
      <c r="G12" s="23">
        <v>8</v>
      </c>
      <c r="H12" s="29"/>
      <c r="I12" s="29">
        <v>309.60000000000002</v>
      </c>
      <c r="J12" s="29">
        <f>25.6+28+591.2+48</f>
        <v>692.80000000000007</v>
      </c>
      <c r="K12" s="29"/>
      <c r="L12" s="29"/>
      <c r="M12" s="29"/>
      <c r="N12" s="29"/>
      <c r="O12" s="29"/>
      <c r="P12" s="29"/>
      <c r="Q12" s="29">
        <v>118.24</v>
      </c>
      <c r="R12" s="29">
        <f t="shared" si="0"/>
        <v>1120.6400000000001</v>
      </c>
      <c r="T12" s="24" t="s">
        <v>198</v>
      </c>
      <c r="U12" s="29">
        <f t="shared" si="1"/>
        <v>1120.6400000000001</v>
      </c>
      <c r="V12" s="23"/>
      <c r="W12" s="23"/>
    </row>
    <row r="13" spans="1:23" x14ac:dyDescent="0.25">
      <c r="A13" s="28">
        <v>42167</v>
      </c>
      <c r="B13" s="13" t="s">
        <v>40</v>
      </c>
      <c r="C13" s="13">
        <f t="shared" si="2"/>
        <v>10</v>
      </c>
      <c r="D13" s="13" t="s">
        <v>41</v>
      </c>
      <c r="E13" s="23">
        <v>1347</v>
      </c>
      <c r="F13" s="23">
        <v>67</v>
      </c>
      <c r="G13" s="23">
        <v>8</v>
      </c>
      <c r="H13" s="29"/>
      <c r="I13" s="29">
        <v>77.400000000000006</v>
      </c>
      <c r="J13" s="29"/>
      <c r="K13" s="29"/>
      <c r="L13" s="29"/>
      <c r="M13" s="29"/>
      <c r="N13" s="29"/>
      <c r="O13" s="29"/>
      <c r="P13" s="29"/>
      <c r="Q13" s="29"/>
      <c r="R13" s="29">
        <f>SUM(H13:Q13)</f>
        <v>77.400000000000006</v>
      </c>
      <c r="S13" s="24" t="s">
        <v>189</v>
      </c>
      <c r="T13" s="24" t="s">
        <v>198</v>
      </c>
      <c r="U13" s="29">
        <f t="shared" si="1"/>
        <v>77.400000000000006</v>
      </c>
      <c r="V13" s="23"/>
      <c r="W13" s="23"/>
    </row>
    <row r="14" spans="1:23" x14ac:dyDescent="0.25">
      <c r="A14" s="28">
        <v>42167</v>
      </c>
      <c r="B14" s="13" t="s">
        <v>49</v>
      </c>
      <c r="C14" s="13">
        <f t="shared" si="2"/>
        <v>11</v>
      </c>
      <c r="D14" s="13" t="s">
        <v>50</v>
      </c>
      <c r="E14" s="23">
        <v>1344</v>
      </c>
      <c r="F14" s="23">
        <v>66</v>
      </c>
      <c r="G14" s="23">
        <v>8</v>
      </c>
      <c r="H14" s="29"/>
      <c r="I14" s="29"/>
      <c r="J14" s="29">
        <v>30</v>
      </c>
      <c r="K14" s="29"/>
      <c r="L14" s="29"/>
      <c r="M14" s="29"/>
      <c r="N14" s="29"/>
      <c r="O14" s="29"/>
      <c r="P14" s="29"/>
      <c r="Q14" s="29">
        <v>6</v>
      </c>
      <c r="R14" s="29">
        <f t="shared" si="0"/>
        <v>36</v>
      </c>
      <c r="T14" s="24" t="s">
        <v>58</v>
      </c>
      <c r="U14" s="29">
        <f t="shared" si="1"/>
        <v>36</v>
      </c>
      <c r="V14" s="23"/>
      <c r="W14" s="23"/>
    </row>
    <row r="15" spans="1:23" x14ac:dyDescent="0.25">
      <c r="A15" s="28">
        <v>42167</v>
      </c>
      <c r="B15" s="13" t="s">
        <v>22</v>
      </c>
      <c r="C15" s="13">
        <f t="shared" si="2"/>
        <v>12</v>
      </c>
      <c r="D15" s="13" t="s">
        <v>51</v>
      </c>
      <c r="E15" s="23">
        <v>1345</v>
      </c>
      <c r="F15" s="23">
        <v>68</v>
      </c>
      <c r="G15" s="23">
        <v>8</v>
      </c>
      <c r="H15" s="29"/>
      <c r="I15" s="29"/>
      <c r="J15" s="29">
        <v>67.5</v>
      </c>
      <c r="K15" s="29"/>
      <c r="L15" s="29"/>
      <c r="M15" s="29"/>
      <c r="N15" s="29"/>
      <c r="O15" s="29"/>
      <c r="P15" s="29"/>
      <c r="Q15" s="29"/>
      <c r="R15" s="29">
        <f t="shared" si="0"/>
        <v>67.5</v>
      </c>
      <c r="T15" s="24" t="s">
        <v>200</v>
      </c>
      <c r="U15" s="29">
        <f t="shared" si="1"/>
        <v>67.5</v>
      </c>
      <c r="V15" s="23"/>
      <c r="W15" s="23"/>
    </row>
    <row r="16" spans="1:23" x14ac:dyDescent="0.25">
      <c r="A16" s="28">
        <v>42195</v>
      </c>
      <c r="B16" s="13" t="s">
        <v>38</v>
      </c>
      <c r="C16" s="13">
        <f t="shared" si="2"/>
        <v>13</v>
      </c>
      <c r="D16" s="13" t="s">
        <v>39</v>
      </c>
      <c r="E16" s="23">
        <v>1346</v>
      </c>
      <c r="F16" s="23">
        <v>67</v>
      </c>
      <c r="G16" s="23">
        <v>12</v>
      </c>
      <c r="H16" s="29"/>
      <c r="I16" s="29">
        <v>309.60000000000002</v>
      </c>
      <c r="J16" s="29">
        <v>29.7</v>
      </c>
      <c r="K16" s="29"/>
      <c r="L16" s="29"/>
      <c r="M16" s="29"/>
      <c r="N16" s="29"/>
      <c r="O16" s="29"/>
      <c r="P16" s="29"/>
      <c r="Q16" s="29"/>
      <c r="R16" s="29">
        <f>SUM(H16:Q16)</f>
        <v>339.3</v>
      </c>
      <c r="T16" s="24" t="s">
        <v>198</v>
      </c>
      <c r="U16" s="29">
        <f t="shared" si="1"/>
        <v>339.3</v>
      </c>
      <c r="V16" s="23"/>
      <c r="W16" s="23"/>
    </row>
    <row r="17" spans="1:23" x14ac:dyDescent="0.25">
      <c r="A17" s="28">
        <v>42195</v>
      </c>
      <c r="B17" s="13" t="s">
        <v>40</v>
      </c>
      <c r="C17" s="13">
        <f t="shared" si="2"/>
        <v>14</v>
      </c>
      <c r="D17" s="13" t="s">
        <v>41</v>
      </c>
      <c r="E17" s="23">
        <v>1347</v>
      </c>
      <c r="F17" s="23">
        <v>67</v>
      </c>
      <c r="G17" s="23">
        <v>12</v>
      </c>
      <c r="H17" s="29"/>
      <c r="I17" s="29">
        <v>77.400000000000006</v>
      </c>
      <c r="J17" s="29"/>
      <c r="K17" s="29"/>
      <c r="L17" s="29"/>
      <c r="M17" s="29"/>
      <c r="N17" s="29"/>
      <c r="O17" s="29"/>
      <c r="P17" s="29"/>
      <c r="Q17" s="29"/>
      <c r="R17" s="29">
        <f>SUM(H17:Q17)</f>
        <v>77.400000000000006</v>
      </c>
      <c r="S17" s="24" t="s">
        <v>189</v>
      </c>
      <c r="T17" s="24" t="s">
        <v>198</v>
      </c>
      <c r="U17" s="29">
        <f t="shared" si="1"/>
        <v>77.400000000000006</v>
      </c>
      <c r="V17" s="23"/>
      <c r="W17" s="23"/>
    </row>
    <row r="18" spans="1:23" x14ac:dyDescent="0.25">
      <c r="A18" s="28">
        <v>42195</v>
      </c>
      <c r="B18" s="13" t="s">
        <v>44</v>
      </c>
      <c r="C18" s="13">
        <f t="shared" si="2"/>
        <v>15</v>
      </c>
      <c r="D18" s="13" t="s">
        <v>52</v>
      </c>
      <c r="E18" s="23">
        <v>1348</v>
      </c>
      <c r="F18" s="23">
        <v>68</v>
      </c>
      <c r="G18" s="23">
        <v>12</v>
      </c>
      <c r="H18" s="29"/>
      <c r="I18" s="29"/>
      <c r="J18" s="29">
        <v>30</v>
      </c>
      <c r="K18" s="29"/>
      <c r="L18" s="29"/>
      <c r="M18" s="29"/>
      <c r="N18" s="29"/>
      <c r="O18" s="29"/>
      <c r="P18" s="29"/>
      <c r="Q18" s="29"/>
      <c r="R18" s="29">
        <f>SUM(H18:Q18)</f>
        <v>30</v>
      </c>
      <c r="T18" s="24" t="s">
        <v>159</v>
      </c>
      <c r="U18" s="29">
        <f t="shared" si="1"/>
        <v>30</v>
      </c>
      <c r="V18" s="23"/>
      <c r="W18" s="23"/>
    </row>
    <row r="19" spans="1:23" x14ac:dyDescent="0.25">
      <c r="A19" s="28">
        <v>42195</v>
      </c>
      <c r="B19" s="13" t="s">
        <v>47</v>
      </c>
      <c r="C19" s="13">
        <f t="shared" si="2"/>
        <v>16</v>
      </c>
      <c r="D19" s="13" t="s">
        <v>48</v>
      </c>
      <c r="E19" s="23">
        <v>1349</v>
      </c>
      <c r="F19" s="23">
        <v>67</v>
      </c>
      <c r="G19" s="23">
        <v>12</v>
      </c>
      <c r="H19" s="29"/>
      <c r="I19" s="29"/>
      <c r="J19" s="29"/>
      <c r="K19" s="29"/>
      <c r="L19" s="29">
        <v>300</v>
      </c>
      <c r="N19" s="29"/>
      <c r="O19" s="29"/>
      <c r="P19" s="29"/>
      <c r="Q19" s="29"/>
      <c r="R19" s="29">
        <f t="shared" si="0"/>
        <v>300</v>
      </c>
      <c r="T19" s="24" t="s">
        <v>197</v>
      </c>
      <c r="U19" s="29">
        <f t="shared" si="1"/>
        <v>300</v>
      </c>
      <c r="V19" s="23"/>
      <c r="W19" s="23"/>
    </row>
    <row r="20" spans="1:23" x14ac:dyDescent="0.25">
      <c r="A20" s="28">
        <v>42195</v>
      </c>
      <c r="B20" s="13" t="s">
        <v>53</v>
      </c>
      <c r="C20" s="13">
        <f t="shared" si="2"/>
        <v>17</v>
      </c>
      <c r="D20" s="13" t="s">
        <v>54</v>
      </c>
      <c r="E20" s="23">
        <v>1350</v>
      </c>
      <c r="F20" s="23">
        <v>67</v>
      </c>
      <c r="G20" s="23">
        <v>12</v>
      </c>
      <c r="H20" s="29"/>
      <c r="I20" s="29"/>
      <c r="J20" s="29"/>
      <c r="K20" s="29"/>
      <c r="L20" s="29"/>
      <c r="M20" s="29"/>
      <c r="N20" s="29">
        <v>51.5</v>
      </c>
      <c r="O20" s="29"/>
      <c r="P20" s="29"/>
      <c r="Q20" s="29">
        <v>10.3</v>
      </c>
      <c r="R20" s="29">
        <f t="shared" si="0"/>
        <v>61.8</v>
      </c>
      <c r="T20" s="24" t="s">
        <v>159</v>
      </c>
      <c r="U20" s="29">
        <f t="shared" si="1"/>
        <v>61.8</v>
      </c>
      <c r="V20" s="23"/>
      <c r="W20" s="23"/>
    </row>
    <row r="21" spans="1:23" x14ac:dyDescent="0.25">
      <c r="A21" s="28">
        <v>42195</v>
      </c>
      <c r="B21" s="13" t="s">
        <v>55</v>
      </c>
      <c r="C21" s="13">
        <f t="shared" si="2"/>
        <v>18</v>
      </c>
      <c r="D21" s="13" t="s">
        <v>56</v>
      </c>
      <c r="E21" s="23">
        <v>1351</v>
      </c>
      <c r="F21" s="23">
        <v>67</v>
      </c>
      <c r="G21" s="23">
        <v>12</v>
      </c>
      <c r="H21" s="29"/>
      <c r="I21" s="29"/>
      <c r="J21" s="29"/>
      <c r="K21" s="29"/>
      <c r="L21" s="29"/>
      <c r="M21" s="29"/>
      <c r="N21" s="29"/>
      <c r="O21" s="29"/>
      <c r="P21" s="29">
        <v>19690</v>
      </c>
      <c r="Q21" s="29">
        <v>3938.01</v>
      </c>
      <c r="R21" s="29">
        <f t="shared" si="0"/>
        <v>23628.010000000002</v>
      </c>
      <c r="T21" s="24" t="s">
        <v>134</v>
      </c>
      <c r="U21" s="29">
        <f t="shared" si="1"/>
        <v>23628.010000000002</v>
      </c>
      <c r="V21" s="23"/>
      <c r="W21" s="23"/>
    </row>
    <row r="22" spans="1:23" x14ac:dyDescent="0.25">
      <c r="A22" s="28">
        <v>42195</v>
      </c>
      <c r="B22" s="13" t="s">
        <v>57</v>
      </c>
      <c r="C22" s="13">
        <f t="shared" si="2"/>
        <v>19</v>
      </c>
      <c r="D22" s="13" t="s">
        <v>58</v>
      </c>
      <c r="E22" s="23">
        <v>1352</v>
      </c>
      <c r="F22" s="23">
        <v>67</v>
      </c>
      <c r="G22" s="23">
        <v>12</v>
      </c>
      <c r="H22" s="29"/>
      <c r="I22" s="29"/>
      <c r="J22" s="29">
        <v>200</v>
      </c>
      <c r="K22" s="29"/>
      <c r="L22" s="29"/>
      <c r="M22" s="29"/>
      <c r="N22" s="29"/>
      <c r="O22" s="29"/>
      <c r="P22" s="29"/>
      <c r="Q22" s="29">
        <v>40</v>
      </c>
      <c r="R22" s="29">
        <f t="shared" si="0"/>
        <v>240</v>
      </c>
      <c r="T22" s="24" t="s">
        <v>58</v>
      </c>
      <c r="U22" s="29">
        <f t="shared" si="1"/>
        <v>240</v>
      </c>
      <c r="V22" s="23"/>
      <c r="W22" s="23"/>
    </row>
    <row r="23" spans="1:23" x14ac:dyDescent="0.25">
      <c r="A23" s="28">
        <v>42195</v>
      </c>
      <c r="B23" s="13" t="s">
        <v>59</v>
      </c>
      <c r="C23" s="13">
        <f t="shared" si="2"/>
        <v>20</v>
      </c>
      <c r="D23" s="13" t="s">
        <v>60</v>
      </c>
      <c r="E23" s="23">
        <v>1353</v>
      </c>
      <c r="F23" s="23">
        <v>67</v>
      </c>
      <c r="G23" s="23">
        <v>12</v>
      </c>
      <c r="H23" s="29"/>
      <c r="I23" s="29"/>
      <c r="J23" s="29">
        <v>17.850000000000001</v>
      </c>
      <c r="K23" s="29"/>
      <c r="L23" s="29"/>
      <c r="M23" s="29"/>
      <c r="O23" s="29"/>
      <c r="P23" s="29"/>
      <c r="Q23" s="29"/>
      <c r="R23" s="29">
        <f t="shared" si="0"/>
        <v>17.850000000000001</v>
      </c>
      <c r="T23" s="24" t="s">
        <v>159</v>
      </c>
      <c r="U23" s="29">
        <f t="shared" si="1"/>
        <v>17.850000000000001</v>
      </c>
      <c r="V23" s="23"/>
      <c r="W23" s="23"/>
    </row>
    <row r="24" spans="1:23" x14ac:dyDescent="0.25">
      <c r="A24" s="28">
        <v>42195</v>
      </c>
      <c r="B24" s="13" t="s">
        <v>61</v>
      </c>
      <c r="C24" s="13">
        <f>C23+1</f>
        <v>21</v>
      </c>
      <c r="D24" s="13" t="s">
        <v>62</v>
      </c>
      <c r="E24" s="23">
        <v>1354</v>
      </c>
      <c r="F24" s="23">
        <v>68</v>
      </c>
      <c r="G24" s="23">
        <v>12</v>
      </c>
      <c r="J24" s="29"/>
      <c r="K24" s="29"/>
      <c r="L24" s="29"/>
      <c r="M24" s="29"/>
      <c r="N24" s="29">
        <v>40</v>
      </c>
      <c r="O24" s="29"/>
      <c r="P24" s="29"/>
      <c r="Q24" s="29"/>
      <c r="R24" s="29">
        <f t="shared" si="0"/>
        <v>40</v>
      </c>
      <c r="T24" s="24" t="s">
        <v>159</v>
      </c>
      <c r="U24" s="29">
        <f t="shared" si="1"/>
        <v>40</v>
      </c>
      <c r="V24" s="23"/>
      <c r="W24" s="23"/>
    </row>
    <row r="25" spans="1:23" x14ac:dyDescent="0.25">
      <c r="A25" s="28">
        <v>42248</v>
      </c>
      <c r="B25" s="13" t="s">
        <v>38</v>
      </c>
      <c r="C25" s="13">
        <f t="shared" si="2"/>
        <v>22</v>
      </c>
      <c r="D25" s="13" t="s">
        <v>39</v>
      </c>
      <c r="E25" s="23">
        <v>1355</v>
      </c>
      <c r="F25" s="23">
        <v>69</v>
      </c>
      <c r="G25" s="23">
        <v>17</v>
      </c>
      <c r="H25" s="29"/>
      <c r="I25" s="29">
        <v>619.20000000000005</v>
      </c>
      <c r="J25" s="29">
        <v>38.36</v>
      </c>
      <c r="K25" s="29"/>
      <c r="L25" s="29"/>
      <c r="M25" s="29"/>
      <c r="N25" s="29"/>
      <c r="O25" s="29"/>
      <c r="P25" s="29"/>
      <c r="Q25" s="29"/>
      <c r="R25" s="29">
        <f t="shared" si="0"/>
        <v>657.56000000000006</v>
      </c>
      <c r="T25" s="24" t="s">
        <v>198</v>
      </c>
      <c r="U25" s="29">
        <f t="shared" si="1"/>
        <v>657.56000000000006</v>
      </c>
      <c r="V25" s="23"/>
      <c r="W25" s="23"/>
    </row>
    <row r="26" spans="1:23" x14ac:dyDescent="0.25">
      <c r="A26" s="28">
        <v>42248</v>
      </c>
      <c r="B26" s="13" t="s">
        <v>40</v>
      </c>
      <c r="C26" s="13">
        <f t="shared" si="2"/>
        <v>23</v>
      </c>
      <c r="D26" s="13" t="s">
        <v>41</v>
      </c>
      <c r="E26" s="23">
        <v>1360</v>
      </c>
      <c r="F26" s="23">
        <v>70</v>
      </c>
      <c r="G26" s="23">
        <v>17</v>
      </c>
      <c r="I26" s="21">
        <v>154.80000000000001</v>
      </c>
      <c r="R26" s="29">
        <f t="shared" si="0"/>
        <v>154.80000000000001</v>
      </c>
      <c r="S26" s="24" t="s">
        <v>185</v>
      </c>
      <c r="T26" s="24" t="s">
        <v>198</v>
      </c>
      <c r="U26" s="29">
        <f t="shared" si="1"/>
        <v>154.80000000000001</v>
      </c>
    </row>
    <row r="27" spans="1:23" x14ac:dyDescent="0.25">
      <c r="A27" s="28">
        <v>42248</v>
      </c>
      <c r="B27" s="13" t="s">
        <v>22</v>
      </c>
      <c r="C27" s="13">
        <f t="shared" si="2"/>
        <v>24</v>
      </c>
      <c r="D27" s="13" t="s">
        <v>51</v>
      </c>
      <c r="E27" s="23">
        <v>1356</v>
      </c>
      <c r="F27" s="23">
        <v>70</v>
      </c>
      <c r="G27" s="23">
        <v>17</v>
      </c>
      <c r="H27" s="29"/>
      <c r="I27" s="29"/>
      <c r="J27" s="29">
        <v>67.5</v>
      </c>
      <c r="K27" s="29"/>
      <c r="L27" s="29"/>
      <c r="M27" s="29"/>
      <c r="N27" s="29"/>
      <c r="O27" s="29"/>
      <c r="P27" s="29"/>
      <c r="Q27" s="29"/>
      <c r="R27" s="29">
        <f t="shared" si="0"/>
        <v>67.5</v>
      </c>
      <c r="T27" s="24" t="s">
        <v>200</v>
      </c>
      <c r="U27" s="29">
        <f t="shared" si="1"/>
        <v>67.5</v>
      </c>
    </row>
    <row r="28" spans="1:23" x14ac:dyDescent="0.25">
      <c r="A28" s="28">
        <v>42248</v>
      </c>
      <c r="B28" s="13" t="s">
        <v>61</v>
      </c>
      <c r="C28" s="13">
        <f t="shared" si="2"/>
        <v>25</v>
      </c>
      <c r="D28" s="13" t="s">
        <v>63</v>
      </c>
      <c r="E28" s="23">
        <v>1357</v>
      </c>
      <c r="F28" s="23">
        <v>69</v>
      </c>
      <c r="G28" s="23">
        <v>17</v>
      </c>
      <c r="H28" s="29"/>
      <c r="I28" s="29"/>
      <c r="J28" s="29"/>
      <c r="K28" s="29"/>
      <c r="L28" s="29"/>
      <c r="M28" s="29"/>
      <c r="N28" s="29">
        <v>250</v>
      </c>
      <c r="O28" s="29"/>
      <c r="P28" s="29"/>
      <c r="Q28" s="29"/>
      <c r="R28" s="29">
        <f t="shared" si="0"/>
        <v>250</v>
      </c>
      <c r="T28" s="24" t="s">
        <v>197</v>
      </c>
      <c r="U28" s="29">
        <f t="shared" si="1"/>
        <v>250</v>
      </c>
    </row>
    <row r="29" spans="1:23" x14ac:dyDescent="0.25">
      <c r="A29" s="28">
        <v>42248</v>
      </c>
      <c r="B29" s="13" t="s">
        <v>59</v>
      </c>
      <c r="C29" s="13">
        <f t="shared" si="2"/>
        <v>26</v>
      </c>
      <c r="D29" s="13" t="s">
        <v>64</v>
      </c>
      <c r="E29" s="23">
        <v>1358</v>
      </c>
      <c r="F29" s="23">
        <v>69</v>
      </c>
      <c r="G29" s="23">
        <v>17</v>
      </c>
      <c r="H29" s="29"/>
      <c r="I29" s="29"/>
      <c r="J29" s="29"/>
      <c r="K29" s="29"/>
      <c r="L29" s="29"/>
      <c r="M29" s="29"/>
      <c r="N29" s="29">
        <v>112.38</v>
      </c>
      <c r="O29" s="29"/>
      <c r="P29" s="29"/>
      <c r="Q29" s="29"/>
      <c r="R29" s="29">
        <f t="shared" ref="R29:R30" si="3">SUM(H29:Q29)</f>
        <v>112.38</v>
      </c>
      <c r="T29" s="24" t="s">
        <v>197</v>
      </c>
      <c r="U29" s="29">
        <f t="shared" si="1"/>
        <v>112.38</v>
      </c>
    </row>
    <row r="30" spans="1:23" x14ac:dyDescent="0.25">
      <c r="A30" s="28">
        <v>42283</v>
      </c>
      <c r="B30" s="13" t="s">
        <v>38</v>
      </c>
      <c r="C30" s="13">
        <f t="shared" si="2"/>
        <v>27</v>
      </c>
      <c r="D30" s="13" t="s">
        <v>39</v>
      </c>
      <c r="E30" s="23">
        <v>1359</v>
      </c>
      <c r="F30" s="23">
        <v>70</v>
      </c>
      <c r="G30" s="23">
        <v>20</v>
      </c>
      <c r="H30" s="29"/>
      <c r="I30" s="29">
        <v>309.60000000000002</v>
      </c>
      <c r="J30" s="29">
        <v>32.979999999999997</v>
      </c>
      <c r="K30" s="29"/>
      <c r="L30" s="29"/>
      <c r="M30" s="29"/>
      <c r="N30" s="29"/>
      <c r="O30" s="29"/>
      <c r="P30" s="29"/>
      <c r="Q30" s="29"/>
      <c r="R30" s="29">
        <f t="shared" si="3"/>
        <v>342.58000000000004</v>
      </c>
      <c r="T30" s="24" t="s">
        <v>198</v>
      </c>
      <c r="U30" s="29">
        <f t="shared" si="1"/>
        <v>342.58000000000004</v>
      </c>
    </row>
    <row r="31" spans="1:23" x14ac:dyDescent="0.25">
      <c r="A31" s="28">
        <v>42283</v>
      </c>
      <c r="B31" s="13" t="s">
        <v>40</v>
      </c>
      <c r="C31" s="13">
        <f t="shared" si="2"/>
        <v>28</v>
      </c>
      <c r="D31" s="13" t="s">
        <v>41</v>
      </c>
      <c r="E31" s="23">
        <v>1360</v>
      </c>
      <c r="F31" s="23">
        <v>70</v>
      </c>
      <c r="G31" s="23">
        <v>20</v>
      </c>
      <c r="H31" s="29"/>
      <c r="I31" s="29">
        <v>80.900000000000006</v>
      </c>
      <c r="J31" s="29"/>
      <c r="K31" s="29"/>
      <c r="L31" s="29"/>
      <c r="M31" s="29"/>
      <c r="N31" s="29"/>
      <c r="O31" s="29"/>
      <c r="P31" s="29"/>
      <c r="Q31" s="29"/>
      <c r="R31" s="29">
        <f t="shared" si="0"/>
        <v>80.900000000000006</v>
      </c>
      <c r="S31" s="24" t="s">
        <v>185</v>
      </c>
      <c r="T31" s="24" t="s">
        <v>198</v>
      </c>
      <c r="U31" s="29">
        <f t="shared" si="1"/>
        <v>80.900000000000006</v>
      </c>
    </row>
    <row r="32" spans="1:23" x14ac:dyDescent="0.25">
      <c r="A32" s="28">
        <v>42283</v>
      </c>
      <c r="B32" s="13" t="s">
        <v>65</v>
      </c>
      <c r="C32" s="13">
        <f t="shared" si="2"/>
        <v>29</v>
      </c>
      <c r="D32" s="13" t="s">
        <v>66</v>
      </c>
      <c r="E32" s="23">
        <v>1361</v>
      </c>
      <c r="F32" s="23">
        <v>70</v>
      </c>
      <c r="G32" s="23">
        <v>20</v>
      </c>
      <c r="J32" s="21">
        <v>18</v>
      </c>
      <c r="K32" s="29"/>
      <c r="L32" s="29"/>
      <c r="M32" s="29"/>
      <c r="N32" s="29"/>
      <c r="O32" s="29"/>
      <c r="P32" s="29"/>
      <c r="Q32" s="29"/>
      <c r="R32" s="29">
        <f t="shared" si="0"/>
        <v>18</v>
      </c>
      <c r="T32" s="24" t="s">
        <v>159</v>
      </c>
      <c r="U32" s="29">
        <f t="shared" si="1"/>
        <v>18</v>
      </c>
    </row>
    <row r="33" spans="1:21" x14ac:dyDescent="0.25">
      <c r="A33" s="28">
        <v>42283</v>
      </c>
      <c r="B33" s="13" t="s">
        <v>67</v>
      </c>
      <c r="C33" s="13">
        <f t="shared" si="2"/>
        <v>30</v>
      </c>
      <c r="D33" s="13" t="s">
        <v>68</v>
      </c>
      <c r="E33" s="23">
        <v>1364</v>
      </c>
      <c r="F33" s="23">
        <v>70</v>
      </c>
      <c r="G33" s="23">
        <v>20</v>
      </c>
      <c r="H33" s="29"/>
      <c r="I33" s="29"/>
      <c r="J33" s="29"/>
      <c r="K33" s="29"/>
      <c r="L33" s="29"/>
      <c r="M33" s="29"/>
      <c r="N33" s="29"/>
      <c r="O33" s="29"/>
      <c r="P33" s="29">
        <v>83.22</v>
      </c>
      <c r="Q33" s="29"/>
      <c r="R33" s="29">
        <f t="shared" si="0"/>
        <v>83.22</v>
      </c>
      <c r="T33" s="24" t="s">
        <v>197</v>
      </c>
      <c r="U33" s="29">
        <f t="shared" si="1"/>
        <v>83.22</v>
      </c>
    </row>
    <row r="34" spans="1:21" x14ac:dyDescent="0.25">
      <c r="A34" s="28">
        <v>42283</v>
      </c>
      <c r="B34" s="13" t="s">
        <v>59</v>
      </c>
      <c r="C34" s="13">
        <f t="shared" si="2"/>
        <v>31</v>
      </c>
      <c r="D34" s="13" t="s">
        <v>60</v>
      </c>
      <c r="E34" s="23">
        <v>1365</v>
      </c>
      <c r="F34" s="23">
        <v>70</v>
      </c>
      <c r="G34" s="23">
        <v>20</v>
      </c>
      <c r="H34" s="29"/>
      <c r="I34" s="29"/>
      <c r="J34" s="29"/>
      <c r="K34" s="29"/>
      <c r="L34" s="29"/>
      <c r="M34" s="29"/>
      <c r="N34" s="29"/>
      <c r="O34" s="29"/>
      <c r="P34" s="29">
        <v>50.95</v>
      </c>
      <c r="Q34" s="29"/>
      <c r="R34" s="29">
        <f t="shared" si="0"/>
        <v>50.95</v>
      </c>
      <c r="T34" s="24" t="s">
        <v>159</v>
      </c>
      <c r="U34" s="29">
        <f t="shared" si="1"/>
        <v>50.95</v>
      </c>
    </row>
    <row r="35" spans="1:21" x14ac:dyDescent="0.25">
      <c r="A35" s="28">
        <v>42311</v>
      </c>
      <c r="B35" s="13" t="s">
        <v>38</v>
      </c>
      <c r="C35" s="13">
        <f t="shared" si="2"/>
        <v>32</v>
      </c>
      <c r="D35" s="13" t="s">
        <v>39</v>
      </c>
      <c r="E35" s="23">
        <v>1367</v>
      </c>
      <c r="F35" s="23">
        <v>71</v>
      </c>
      <c r="G35" s="23">
        <v>25</v>
      </c>
      <c r="H35" s="29"/>
      <c r="I35" s="29">
        <v>309.60000000000002</v>
      </c>
      <c r="J35" s="29">
        <v>28.94</v>
      </c>
      <c r="K35" s="29"/>
      <c r="L35" s="29"/>
      <c r="R35" s="29">
        <f t="shared" si="0"/>
        <v>338.54</v>
      </c>
      <c r="T35" s="24" t="s">
        <v>198</v>
      </c>
      <c r="U35" s="29">
        <f t="shared" si="1"/>
        <v>338.54</v>
      </c>
    </row>
    <row r="36" spans="1:21" x14ac:dyDescent="0.25">
      <c r="A36" s="28">
        <v>42311</v>
      </c>
      <c r="B36" s="13" t="s">
        <v>40</v>
      </c>
      <c r="C36" s="13">
        <f t="shared" si="2"/>
        <v>33</v>
      </c>
      <c r="D36" s="13" t="s">
        <v>41</v>
      </c>
      <c r="E36" s="23">
        <v>1378</v>
      </c>
      <c r="F36" s="23">
        <v>73</v>
      </c>
      <c r="G36" s="23">
        <v>25</v>
      </c>
      <c r="I36" s="21">
        <v>77.400000000000006</v>
      </c>
      <c r="M36" s="29"/>
      <c r="N36" s="29"/>
      <c r="O36" s="29"/>
      <c r="P36" s="29"/>
      <c r="Q36" s="29"/>
      <c r="R36" s="29">
        <f t="shared" si="0"/>
        <v>77.400000000000006</v>
      </c>
      <c r="S36" s="24" t="s">
        <v>178</v>
      </c>
      <c r="T36" s="24" t="s">
        <v>198</v>
      </c>
      <c r="U36" s="29">
        <f t="shared" si="1"/>
        <v>77.400000000000006</v>
      </c>
    </row>
    <row r="37" spans="1:21" x14ac:dyDescent="0.25">
      <c r="A37" s="28">
        <v>42311</v>
      </c>
      <c r="B37" s="13" t="s">
        <v>69</v>
      </c>
      <c r="C37" s="13">
        <f t="shared" si="2"/>
        <v>34</v>
      </c>
      <c r="D37" s="13" t="s">
        <v>70</v>
      </c>
      <c r="E37" s="23">
        <v>1368</v>
      </c>
      <c r="F37" s="23">
        <v>71</v>
      </c>
      <c r="G37" s="23">
        <v>25</v>
      </c>
      <c r="L37" s="21">
        <v>28.75</v>
      </c>
      <c r="M37" s="29"/>
      <c r="N37" s="29"/>
      <c r="O37" s="29"/>
      <c r="P37" s="29"/>
      <c r="Q37" s="29"/>
      <c r="R37" s="29">
        <f t="shared" si="0"/>
        <v>28.75</v>
      </c>
      <c r="T37" s="24" t="s">
        <v>197</v>
      </c>
      <c r="U37" s="29">
        <f t="shared" si="1"/>
        <v>28.75</v>
      </c>
    </row>
    <row r="38" spans="1:21" x14ac:dyDescent="0.25">
      <c r="A38" s="28">
        <v>42311</v>
      </c>
      <c r="B38" s="13" t="s">
        <v>71</v>
      </c>
      <c r="C38" s="13">
        <f t="shared" si="2"/>
        <v>35</v>
      </c>
      <c r="D38" s="13" t="s">
        <v>70</v>
      </c>
      <c r="E38" s="23">
        <v>1369</v>
      </c>
      <c r="F38" s="23">
        <v>71</v>
      </c>
      <c r="G38" s="23">
        <v>25</v>
      </c>
      <c r="H38" s="29"/>
      <c r="I38" s="29"/>
      <c r="J38" s="29"/>
      <c r="K38" s="29"/>
      <c r="L38" s="29">
        <v>78</v>
      </c>
      <c r="M38" s="29"/>
      <c r="N38" s="29"/>
      <c r="O38" s="29"/>
      <c r="P38" s="29"/>
      <c r="Q38" s="29"/>
      <c r="R38" s="29">
        <f t="shared" si="0"/>
        <v>78</v>
      </c>
      <c r="T38" s="24" t="s">
        <v>197</v>
      </c>
      <c r="U38" s="29">
        <f t="shared" si="1"/>
        <v>78</v>
      </c>
    </row>
    <row r="39" spans="1:21" x14ac:dyDescent="0.25">
      <c r="A39" s="28">
        <v>42311</v>
      </c>
      <c r="B39" s="13" t="s">
        <v>72</v>
      </c>
      <c r="C39" s="13">
        <f t="shared" si="2"/>
        <v>36</v>
      </c>
      <c r="D39" s="13" t="s">
        <v>73</v>
      </c>
      <c r="E39" s="23">
        <v>1370</v>
      </c>
      <c r="F39" s="23">
        <v>71</v>
      </c>
      <c r="G39" s="23">
        <v>25</v>
      </c>
      <c r="H39" s="29"/>
      <c r="I39" s="29"/>
      <c r="J39" s="29"/>
      <c r="K39" s="29"/>
      <c r="L39" s="21">
        <v>1175</v>
      </c>
      <c r="M39" s="29"/>
      <c r="N39" s="29"/>
      <c r="O39" s="29"/>
      <c r="P39" s="29"/>
      <c r="Q39" s="29">
        <v>235</v>
      </c>
      <c r="R39" s="29">
        <f t="shared" ref="R39:R68" si="4">SUM(H39:Q39)</f>
        <v>1410</v>
      </c>
      <c r="T39" s="24" t="s">
        <v>197</v>
      </c>
      <c r="U39" s="29">
        <f t="shared" si="1"/>
        <v>1410</v>
      </c>
    </row>
    <row r="40" spans="1:21" x14ac:dyDescent="0.25">
      <c r="A40" s="28">
        <v>42311</v>
      </c>
      <c r="B40" s="13" t="s">
        <v>74</v>
      </c>
      <c r="C40" s="13">
        <f t="shared" si="2"/>
        <v>37</v>
      </c>
      <c r="D40" s="13" t="s">
        <v>75</v>
      </c>
      <c r="E40" s="23">
        <v>1371</v>
      </c>
      <c r="F40" s="23">
        <v>73</v>
      </c>
      <c r="G40" s="23">
        <v>25</v>
      </c>
      <c r="H40" s="29">
        <v>110</v>
      </c>
      <c r="I40" s="29"/>
      <c r="J40" s="29"/>
      <c r="K40" s="29"/>
      <c r="L40" s="29"/>
      <c r="M40" s="29"/>
      <c r="N40" s="29"/>
      <c r="O40" s="29"/>
      <c r="P40" s="29"/>
      <c r="Q40" s="29"/>
      <c r="R40" s="29">
        <f t="shared" si="4"/>
        <v>110</v>
      </c>
      <c r="T40" s="24" t="s">
        <v>199</v>
      </c>
      <c r="U40" s="29">
        <f t="shared" si="1"/>
        <v>110</v>
      </c>
    </row>
    <row r="41" spans="1:21" x14ac:dyDescent="0.25">
      <c r="A41" s="28">
        <v>42311</v>
      </c>
      <c r="B41" s="13" t="s">
        <v>76</v>
      </c>
      <c r="C41" s="13">
        <f t="shared" si="2"/>
        <v>38</v>
      </c>
      <c r="D41" s="13" t="s">
        <v>75</v>
      </c>
      <c r="E41" s="23">
        <v>1366</v>
      </c>
      <c r="F41" s="23">
        <v>71</v>
      </c>
      <c r="G41" s="23">
        <v>25</v>
      </c>
      <c r="H41" s="29">
        <v>60</v>
      </c>
      <c r="I41" s="29"/>
      <c r="J41" s="29"/>
      <c r="K41" s="29"/>
      <c r="L41" s="29"/>
      <c r="M41" s="29"/>
      <c r="N41" s="29"/>
      <c r="O41" s="29"/>
      <c r="P41" s="29"/>
      <c r="Q41" s="29"/>
      <c r="R41" s="29">
        <f t="shared" si="4"/>
        <v>60</v>
      </c>
      <c r="T41" s="24" t="s">
        <v>199</v>
      </c>
      <c r="U41" s="29">
        <f t="shared" si="1"/>
        <v>60</v>
      </c>
    </row>
    <row r="42" spans="1:21" x14ac:dyDescent="0.25">
      <c r="A42" s="28">
        <v>42346</v>
      </c>
      <c r="B42" s="13" t="s">
        <v>38</v>
      </c>
      <c r="C42" s="13">
        <f t="shared" si="2"/>
        <v>39</v>
      </c>
      <c r="D42" s="13" t="s">
        <v>39</v>
      </c>
      <c r="E42" s="23">
        <v>1372</v>
      </c>
      <c r="F42" s="23">
        <v>72</v>
      </c>
      <c r="G42" s="31">
        <v>29</v>
      </c>
      <c r="H42" s="29"/>
      <c r="I42" s="29">
        <v>309.60000000000002</v>
      </c>
      <c r="J42" s="29">
        <v>22.04</v>
      </c>
      <c r="K42" s="29"/>
      <c r="L42" s="29"/>
      <c r="M42" s="29"/>
      <c r="N42" s="29"/>
      <c r="O42" s="29"/>
      <c r="P42" s="29"/>
      <c r="Q42" s="29"/>
      <c r="R42" s="29">
        <f t="shared" si="4"/>
        <v>331.64000000000004</v>
      </c>
      <c r="T42" s="24" t="s">
        <v>198</v>
      </c>
      <c r="U42" s="29">
        <f t="shared" si="1"/>
        <v>331.64000000000004</v>
      </c>
    </row>
    <row r="43" spans="1:21" x14ac:dyDescent="0.25">
      <c r="A43" s="28">
        <v>42346</v>
      </c>
      <c r="B43" s="13" t="s">
        <v>40</v>
      </c>
      <c r="C43" s="13">
        <f t="shared" si="2"/>
        <v>40</v>
      </c>
      <c r="D43" s="13" t="s">
        <v>41</v>
      </c>
      <c r="E43" s="23">
        <v>1378</v>
      </c>
      <c r="F43" s="23">
        <v>73</v>
      </c>
      <c r="G43" s="31">
        <v>29</v>
      </c>
      <c r="H43" s="29"/>
      <c r="I43" s="29">
        <v>77.400000000000006</v>
      </c>
      <c r="J43" s="29"/>
      <c r="K43" s="29"/>
      <c r="L43" s="29"/>
      <c r="M43" s="29"/>
      <c r="N43" s="29"/>
      <c r="O43" s="29"/>
      <c r="P43" s="29"/>
      <c r="Q43" s="29"/>
      <c r="R43" s="29">
        <f t="shared" si="4"/>
        <v>77.400000000000006</v>
      </c>
      <c r="S43" s="24" t="s">
        <v>178</v>
      </c>
      <c r="T43" s="24" t="s">
        <v>198</v>
      </c>
      <c r="U43" s="29">
        <f t="shared" si="1"/>
        <v>77.400000000000006</v>
      </c>
    </row>
    <row r="44" spans="1:21" x14ac:dyDescent="0.25">
      <c r="A44" s="28">
        <v>42346</v>
      </c>
      <c r="B44" s="13" t="s">
        <v>65</v>
      </c>
      <c r="C44" s="13">
        <f t="shared" si="2"/>
        <v>41</v>
      </c>
      <c r="D44" s="13" t="s">
        <v>77</v>
      </c>
      <c r="E44" s="23">
        <v>1373</v>
      </c>
      <c r="F44" s="23">
        <v>72</v>
      </c>
      <c r="G44" s="31">
        <v>29</v>
      </c>
      <c r="P44" s="21">
        <v>26.35</v>
      </c>
      <c r="R44" s="29">
        <f t="shared" si="4"/>
        <v>26.35</v>
      </c>
      <c r="T44" s="24" t="s">
        <v>159</v>
      </c>
      <c r="U44" s="29">
        <f t="shared" si="1"/>
        <v>26.35</v>
      </c>
    </row>
    <row r="45" spans="1:21" x14ac:dyDescent="0.25">
      <c r="A45" s="28">
        <v>42346</v>
      </c>
      <c r="B45" s="13" t="s">
        <v>78</v>
      </c>
      <c r="C45" s="13">
        <f t="shared" si="2"/>
        <v>42</v>
      </c>
      <c r="D45" s="13" t="s">
        <v>77</v>
      </c>
      <c r="E45" s="23">
        <v>1374</v>
      </c>
      <c r="F45" s="23">
        <v>72</v>
      </c>
      <c r="G45" s="31">
        <v>29</v>
      </c>
      <c r="P45" s="21">
        <v>37.5</v>
      </c>
      <c r="R45" s="29">
        <f t="shared" si="4"/>
        <v>37.5</v>
      </c>
      <c r="T45" s="24" t="s">
        <v>159</v>
      </c>
      <c r="U45" s="29">
        <f t="shared" si="1"/>
        <v>37.5</v>
      </c>
    </row>
    <row r="46" spans="1:21" x14ac:dyDescent="0.25">
      <c r="A46" s="28">
        <v>42346</v>
      </c>
      <c r="B46" s="13" t="s">
        <v>22</v>
      </c>
      <c r="C46" s="13">
        <f t="shared" si="2"/>
        <v>43</v>
      </c>
      <c r="D46" s="13" t="s">
        <v>51</v>
      </c>
      <c r="E46" s="23">
        <v>1375</v>
      </c>
      <c r="F46" s="23">
        <v>75</v>
      </c>
      <c r="G46" s="31">
        <v>29</v>
      </c>
      <c r="H46" s="29"/>
      <c r="I46" s="29"/>
      <c r="J46" s="29">
        <v>45</v>
      </c>
      <c r="K46" s="29"/>
      <c r="L46" s="29"/>
      <c r="M46" s="29"/>
      <c r="N46" s="29"/>
      <c r="O46" s="29"/>
      <c r="P46" s="29"/>
      <c r="Q46" s="29"/>
      <c r="R46" s="29">
        <f t="shared" si="4"/>
        <v>45</v>
      </c>
      <c r="T46" s="24" t="s">
        <v>200</v>
      </c>
      <c r="U46" s="29">
        <f t="shared" si="1"/>
        <v>45</v>
      </c>
    </row>
    <row r="47" spans="1:21" x14ac:dyDescent="0.25">
      <c r="A47" s="28">
        <v>42346</v>
      </c>
      <c r="B47" s="13" t="s">
        <v>47</v>
      </c>
      <c r="C47" s="13">
        <f t="shared" si="2"/>
        <v>44</v>
      </c>
      <c r="D47" s="13" t="s">
        <v>48</v>
      </c>
      <c r="E47" s="23">
        <v>1376</v>
      </c>
      <c r="F47" s="23">
        <v>72</v>
      </c>
      <c r="G47" s="31">
        <v>29</v>
      </c>
      <c r="L47" s="21">
        <v>825</v>
      </c>
      <c r="R47" s="29">
        <f t="shared" si="4"/>
        <v>825</v>
      </c>
      <c r="T47" s="24" t="s">
        <v>197</v>
      </c>
      <c r="U47" s="29">
        <f t="shared" si="1"/>
        <v>825</v>
      </c>
    </row>
    <row r="48" spans="1:21" x14ac:dyDescent="0.25">
      <c r="A48" s="28">
        <v>42373</v>
      </c>
      <c r="B48" s="13" t="s">
        <v>176</v>
      </c>
      <c r="C48" s="13">
        <f t="shared" si="2"/>
        <v>45</v>
      </c>
      <c r="D48" s="13" t="s">
        <v>43</v>
      </c>
      <c r="E48" s="23" t="s">
        <v>177</v>
      </c>
      <c r="F48" s="23">
        <v>73</v>
      </c>
      <c r="G48" s="31">
        <v>34</v>
      </c>
      <c r="K48" s="21">
        <v>17.5</v>
      </c>
      <c r="R48" s="29">
        <f t="shared" si="4"/>
        <v>17.5</v>
      </c>
      <c r="T48" s="24" t="s">
        <v>32</v>
      </c>
      <c r="U48" s="29">
        <f t="shared" si="1"/>
        <v>17.5</v>
      </c>
    </row>
    <row r="49" spans="1:21" x14ac:dyDescent="0.25">
      <c r="A49" s="28">
        <v>42381</v>
      </c>
      <c r="B49" s="13" t="s">
        <v>38</v>
      </c>
      <c r="C49" s="13">
        <f t="shared" si="2"/>
        <v>46</v>
      </c>
      <c r="D49" s="13" t="s">
        <v>39</v>
      </c>
      <c r="E49" s="23">
        <v>1377</v>
      </c>
      <c r="F49" s="23">
        <v>73</v>
      </c>
      <c r="G49" s="31">
        <v>34</v>
      </c>
      <c r="I49" s="29">
        <v>309.60000000000002</v>
      </c>
      <c r="J49" s="29">
        <v>23.24</v>
      </c>
      <c r="K49" s="29"/>
      <c r="L49" s="29"/>
      <c r="M49" s="29"/>
      <c r="N49" s="29"/>
      <c r="O49" s="29"/>
      <c r="P49" s="29"/>
      <c r="R49" s="29">
        <f t="shared" si="4"/>
        <v>332.84000000000003</v>
      </c>
      <c r="T49" s="24" t="s">
        <v>198</v>
      </c>
      <c r="U49" s="29">
        <f t="shared" si="1"/>
        <v>332.84000000000003</v>
      </c>
    </row>
    <row r="50" spans="1:21" x14ac:dyDescent="0.25">
      <c r="A50" s="28">
        <v>42381</v>
      </c>
      <c r="B50" s="13" t="s">
        <v>40</v>
      </c>
      <c r="C50" s="13">
        <f t="shared" si="2"/>
        <v>47</v>
      </c>
      <c r="D50" s="13" t="s">
        <v>41</v>
      </c>
      <c r="E50" s="23">
        <v>1378</v>
      </c>
      <c r="F50" s="23">
        <v>73</v>
      </c>
      <c r="G50" s="31">
        <v>34</v>
      </c>
      <c r="I50" s="29">
        <v>77.400000000000006</v>
      </c>
      <c r="J50" s="29"/>
      <c r="K50" s="29"/>
      <c r="L50" s="29"/>
      <c r="M50" s="29"/>
      <c r="N50" s="29"/>
      <c r="O50" s="29"/>
      <c r="P50" s="29"/>
      <c r="R50" s="29">
        <f t="shared" si="4"/>
        <v>77.400000000000006</v>
      </c>
      <c r="S50" s="24" t="s">
        <v>178</v>
      </c>
      <c r="T50" s="24" t="s">
        <v>198</v>
      </c>
      <c r="U50" s="29">
        <f t="shared" si="1"/>
        <v>77.400000000000006</v>
      </c>
    </row>
    <row r="51" spans="1:21" x14ac:dyDescent="0.25">
      <c r="A51" s="28">
        <v>42381</v>
      </c>
      <c r="B51" s="13" t="s">
        <v>161</v>
      </c>
      <c r="C51" s="13">
        <f t="shared" si="2"/>
        <v>48</v>
      </c>
      <c r="D51" s="13" t="s">
        <v>162</v>
      </c>
      <c r="E51" s="23">
        <v>1379</v>
      </c>
      <c r="G51" s="31">
        <v>34</v>
      </c>
      <c r="J51" s="21">
        <v>21.34</v>
      </c>
      <c r="R51" s="29">
        <f t="shared" si="4"/>
        <v>21.34</v>
      </c>
      <c r="T51" s="24" t="s">
        <v>159</v>
      </c>
      <c r="U51" s="29">
        <f t="shared" si="1"/>
        <v>21.34</v>
      </c>
    </row>
    <row r="52" spans="1:21" x14ac:dyDescent="0.25">
      <c r="A52" s="28">
        <v>42381</v>
      </c>
      <c r="B52" s="13" t="s">
        <v>55</v>
      </c>
      <c r="C52" s="13">
        <f t="shared" si="2"/>
        <v>49</v>
      </c>
      <c r="D52" s="13" t="s">
        <v>56</v>
      </c>
      <c r="E52" s="23">
        <v>1380</v>
      </c>
      <c r="F52" s="23">
        <v>73</v>
      </c>
      <c r="G52" s="31">
        <v>34</v>
      </c>
      <c r="P52" s="21">
        <v>524.91</v>
      </c>
      <c r="Q52" s="21">
        <f>P52/5</f>
        <v>104.982</v>
      </c>
      <c r="R52" s="29">
        <f t="shared" si="4"/>
        <v>629.89199999999994</v>
      </c>
      <c r="T52" s="24" t="s">
        <v>134</v>
      </c>
      <c r="U52" s="29">
        <f t="shared" si="1"/>
        <v>629.89199999999994</v>
      </c>
    </row>
    <row r="53" spans="1:21" x14ac:dyDescent="0.25">
      <c r="A53" s="28">
        <v>42381</v>
      </c>
      <c r="B53" s="13" t="s">
        <v>19</v>
      </c>
      <c r="C53" s="13">
        <f t="shared" si="2"/>
        <v>50</v>
      </c>
      <c r="D53" s="13" t="s">
        <v>170</v>
      </c>
      <c r="E53" s="23">
        <v>1381</v>
      </c>
      <c r="F53" s="23">
        <v>74</v>
      </c>
      <c r="G53" s="31">
        <v>34</v>
      </c>
      <c r="L53" s="21">
        <v>86.8</v>
      </c>
      <c r="R53" s="29">
        <f t="shared" si="4"/>
        <v>86.8</v>
      </c>
      <c r="T53" s="24" t="s">
        <v>160</v>
      </c>
      <c r="U53" s="29">
        <f t="shared" si="1"/>
        <v>86.8</v>
      </c>
    </row>
    <row r="54" spans="1:21" x14ac:dyDescent="0.25">
      <c r="A54" s="28">
        <v>42402</v>
      </c>
      <c r="B54" s="13" t="s">
        <v>38</v>
      </c>
      <c r="C54" s="13">
        <f t="shared" si="2"/>
        <v>51</v>
      </c>
      <c r="D54" s="13" t="s">
        <v>39</v>
      </c>
      <c r="E54" s="23">
        <v>1382</v>
      </c>
      <c r="F54" s="23">
        <v>74</v>
      </c>
      <c r="G54" s="31">
        <v>38</v>
      </c>
      <c r="I54" s="21">
        <v>309.60000000000002</v>
      </c>
      <c r="J54" s="21">
        <v>22.44</v>
      </c>
      <c r="R54" s="29">
        <f t="shared" si="4"/>
        <v>332.04</v>
      </c>
      <c r="T54" s="24" t="s">
        <v>198</v>
      </c>
      <c r="U54" s="29">
        <f t="shared" si="1"/>
        <v>332.04</v>
      </c>
    </row>
    <row r="55" spans="1:21" x14ac:dyDescent="0.25">
      <c r="A55" s="28">
        <v>42402</v>
      </c>
      <c r="B55" s="13" t="s">
        <v>40</v>
      </c>
      <c r="C55" s="13">
        <f t="shared" si="2"/>
        <v>52</v>
      </c>
      <c r="D55" s="13" t="s">
        <v>41</v>
      </c>
      <c r="G55" s="31">
        <v>38</v>
      </c>
      <c r="I55" s="21">
        <v>77.400000000000006</v>
      </c>
      <c r="R55" s="29">
        <f t="shared" si="4"/>
        <v>77.400000000000006</v>
      </c>
      <c r="T55" s="24" t="s">
        <v>198</v>
      </c>
      <c r="U55" s="29">
        <f t="shared" si="1"/>
        <v>77.400000000000006</v>
      </c>
    </row>
    <row r="56" spans="1:21" x14ac:dyDescent="0.25">
      <c r="A56" s="28">
        <v>42402</v>
      </c>
      <c r="B56" s="13" t="s">
        <v>163</v>
      </c>
      <c r="C56" s="13">
        <f t="shared" si="2"/>
        <v>53</v>
      </c>
      <c r="D56" s="13" t="s">
        <v>164</v>
      </c>
      <c r="E56" s="23">
        <v>1383</v>
      </c>
      <c r="F56" s="23">
        <v>74</v>
      </c>
      <c r="G56" s="23">
        <v>38</v>
      </c>
      <c r="J56" s="21">
        <v>15</v>
      </c>
      <c r="R56" s="29">
        <f t="shared" si="4"/>
        <v>15</v>
      </c>
      <c r="T56" s="24" t="s">
        <v>200</v>
      </c>
      <c r="U56" s="29">
        <f t="shared" si="1"/>
        <v>15</v>
      </c>
    </row>
    <row r="57" spans="1:21" x14ac:dyDescent="0.25">
      <c r="A57" s="28">
        <v>42402</v>
      </c>
      <c r="B57" s="13" t="s">
        <v>165</v>
      </c>
      <c r="C57" s="13">
        <f t="shared" si="2"/>
        <v>54</v>
      </c>
      <c r="D57" s="13" t="s">
        <v>166</v>
      </c>
      <c r="E57" s="23">
        <v>1384</v>
      </c>
      <c r="F57" s="23">
        <v>74</v>
      </c>
      <c r="G57" s="23">
        <v>38</v>
      </c>
      <c r="M57" s="21">
        <v>2675.58</v>
      </c>
      <c r="Q57" s="21">
        <f>M57/5</f>
        <v>535.11599999999999</v>
      </c>
      <c r="R57" s="29">
        <f t="shared" si="4"/>
        <v>3210.6959999999999</v>
      </c>
      <c r="T57" s="24" t="s">
        <v>201</v>
      </c>
      <c r="U57" s="29">
        <f t="shared" si="1"/>
        <v>3210.6959999999999</v>
      </c>
    </row>
    <row r="58" spans="1:21" x14ac:dyDescent="0.25">
      <c r="A58" s="28">
        <v>42402</v>
      </c>
      <c r="B58" s="13" t="s">
        <v>181</v>
      </c>
      <c r="C58" s="13">
        <f t="shared" si="2"/>
        <v>55</v>
      </c>
      <c r="D58" s="13" t="s">
        <v>180</v>
      </c>
      <c r="E58" s="23">
        <v>1395</v>
      </c>
      <c r="F58" s="23">
        <v>74</v>
      </c>
      <c r="G58" s="23">
        <v>37</v>
      </c>
      <c r="J58" s="21">
        <v>945.76</v>
      </c>
      <c r="R58" s="29">
        <f t="shared" si="4"/>
        <v>945.76</v>
      </c>
      <c r="T58" s="24" t="s">
        <v>180</v>
      </c>
      <c r="U58" s="29">
        <f t="shared" si="1"/>
        <v>945.76</v>
      </c>
    </row>
    <row r="59" spans="1:21" x14ac:dyDescent="0.25">
      <c r="A59" s="28">
        <v>42402</v>
      </c>
      <c r="B59" s="13" t="s">
        <v>74</v>
      </c>
      <c r="C59" s="13">
        <f t="shared" si="2"/>
        <v>56</v>
      </c>
      <c r="D59" s="13" t="s">
        <v>75</v>
      </c>
      <c r="E59" s="23">
        <v>1386</v>
      </c>
      <c r="F59" s="23">
        <v>75</v>
      </c>
      <c r="G59" s="23">
        <v>38</v>
      </c>
      <c r="H59" s="21">
        <v>120</v>
      </c>
      <c r="R59" s="29">
        <f t="shared" si="4"/>
        <v>120</v>
      </c>
      <c r="T59" s="24" t="s">
        <v>199</v>
      </c>
      <c r="U59" s="29">
        <f t="shared" si="1"/>
        <v>120</v>
      </c>
    </row>
    <row r="60" spans="1:21" x14ac:dyDescent="0.25">
      <c r="A60" s="28">
        <v>42402</v>
      </c>
      <c r="B60" s="13" t="s">
        <v>167</v>
      </c>
      <c r="C60" s="13">
        <f t="shared" si="2"/>
        <v>57</v>
      </c>
      <c r="D60" s="13" t="s">
        <v>75</v>
      </c>
      <c r="E60" s="23">
        <v>1387</v>
      </c>
      <c r="F60" s="23">
        <v>74</v>
      </c>
      <c r="G60" s="23">
        <v>38</v>
      </c>
      <c r="H60" s="29">
        <v>130</v>
      </c>
      <c r="I60" s="29"/>
      <c r="J60" s="29"/>
      <c r="K60" s="29"/>
      <c r="L60" s="29"/>
      <c r="M60" s="29"/>
      <c r="N60" s="29"/>
      <c r="O60" s="29"/>
      <c r="P60" s="29"/>
      <c r="Q60" s="29"/>
      <c r="R60" s="29">
        <f t="shared" si="4"/>
        <v>130</v>
      </c>
      <c r="T60" s="24" t="s">
        <v>199</v>
      </c>
      <c r="U60" s="29">
        <f t="shared" si="1"/>
        <v>130</v>
      </c>
    </row>
    <row r="61" spans="1:21" x14ac:dyDescent="0.25">
      <c r="A61" s="28">
        <v>42402</v>
      </c>
      <c r="B61" s="13" t="s">
        <v>168</v>
      </c>
      <c r="C61" s="13">
        <f t="shared" si="2"/>
        <v>58</v>
      </c>
      <c r="D61" s="13" t="s">
        <v>75</v>
      </c>
      <c r="E61" s="23">
        <v>1388</v>
      </c>
      <c r="F61" s="23">
        <v>74</v>
      </c>
      <c r="G61" s="23">
        <v>38</v>
      </c>
      <c r="H61" s="29">
        <v>200</v>
      </c>
      <c r="I61" s="29"/>
      <c r="J61" s="29"/>
      <c r="K61" s="29"/>
      <c r="L61" s="29"/>
      <c r="M61" s="29"/>
      <c r="N61" s="29"/>
      <c r="O61" s="29"/>
      <c r="P61" s="29"/>
      <c r="Q61" s="29"/>
      <c r="R61" s="29">
        <f t="shared" si="4"/>
        <v>200</v>
      </c>
      <c r="T61" s="24" t="s">
        <v>199</v>
      </c>
      <c r="U61" s="29">
        <f t="shared" si="1"/>
        <v>200</v>
      </c>
    </row>
    <row r="62" spans="1:21" x14ac:dyDescent="0.25">
      <c r="A62" s="28">
        <v>42402</v>
      </c>
      <c r="B62" s="13" t="s">
        <v>169</v>
      </c>
      <c r="C62" s="13">
        <f t="shared" si="2"/>
        <v>59</v>
      </c>
      <c r="D62" s="13" t="s">
        <v>75</v>
      </c>
      <c r="E62" s="23">
        <v>1389</v>
      </c>
      <c r="F62" s="23">
        <v>74</v>
      </c>
      <c r="G62" s="23">
        <v>38</v>
      </c>
      <c r="H62" s="29">
        <v>75</v>
      </c>
      <c r="I62" s="29"/>
      <c r="J62" s="29"/>
      <c r="K62" s="29"/>
      <c r="L62" s="29"/>
      <c r="M62" s="29"/>
      <c r="N62" s="29"/>
      <c r="O62" s="29"/>
      <c r="P62" s="29"/>
      <c r="Q62" s="29"/>
      <c r="R62" s="29">
        <f t="shared" si="4"/>
        <v>75</v>
      </c>
      <c r="T62" s="24" t="s">
        <v>199</v>
      </c>
      <c r="U62" s="29">
        <f t="shared" si="1"/>
        <v>75</v>
      </c>
    </row>
    <row r="63" spans="1:21" x14ac:dyDescent="0.25">
      <c r="A63" s="28">
        <v>42430</v>
      </c>
      <c r="B63" s="13" t="s">
        <v>38</v>
      </c>
      <c r="C63" s="13">
        <f t="shared" si="2"/>
        <v>60</v>
      </c>
      <c r="D63" s="13" t="s">
        <v>39</v>
      </c>
      <c r="E63" s="23">
        <v>1390</v>
      </c>
      <c r="F63" s="23">
        <v>75</v>
      </c>
      <c r="G63" s="23">
        <v>43</v>
      </c>
      <c r="H63" s="29">
        <v>103.92</v>
      </c>
      <c r="I63" s="29">
        <v>309.60000000000002</v>
      </c>
      <c r="J63" s="29">
        <v>22.72</v>
      </c>
      <c r="K63" s="29"/>
      <c r="L63" s="29"/>
      <c r="M63" s="29"/>
      <c r="N63" s="29"/>
      <c r="O63" s="29"/>
      <c r="P63" s="29"/>
      <c r="Q63" s="21">
        <f>H63/5</f>
        <v>20.783999999999999</v>
      </c>
      <c r="R63" s="29">
        <f t="shared" si="4"/>
        <v>457.024</v>
      </c>
      <c r="T63" s="24" t="s">
        <v>198</v>
      </c>
      <c r="U63" s="29">
        <f t="shared" si="1"/>
        <v>457.024</v>
      </c>
    </row>
    <row r="64" spans="1:21" x14ac:dyDescent="0.25">
      <c r="A64" s="28">
        <v>42430</v>
      </c>
      <c r="B64" s="13" t="s">
        <v>40</v>
      </c>
      <c r="C64" s="13">
        <f t="shared" si="2"/>
        <v>61</v>
      </c>
      <c r="D64" s="13" t="s">
        <v>41</v>
      </c>
      <c r="G64" s="23">
        <v>43</v>
      </c>
      <c r="H64" s="29"/>
      <c r="I64" s="29">
        <v>77.400000000000006</v>
      </c>
      <c r="J64" s="29"/>
      <c r="K64" s="29"/>
      <c r="L64" s="29"/>
      <c r="M64" s="29"/>
      <c r="N64" s="29"/>
      <c r="O64" s="29"/>
      <c r="P64" s="29"/>
      <c r="Q64" s="29"/>
      <c r="R64" s="29">
        <f t="shared" si="4"/>
        <v>77.400000000000006</v>
      </c>
      <c r="T64" s="24" t="s">
        <v>198</v>
      </c>
      <c r="U64" s="29">
        <f t="shared" si="1"/>
        <v>77.400000000000006</v>
      </c>
    </row>
    <row r="65" spans="1:21" x14ac:dyDescent="0.25">
      <c r="A65" s="28">
        <v>42430</v>
      </c>
      <c r="B65" s="13" t="s">
        <v>171</v>
      </c>
      <c r="C65" s="13">
        <f t="shared" si="2"/>
        <v>62</v>
      </c>
      <c r="D65" s="13" t="s">
        <v>172</v>
      </c>
      <c r="E65" s="23">
        <v>1391</v>
      </c>
      <c r="F65" s="23">
        <v>75</v>
      </c>
      <c r="G65" s="23">
        <v>43</v>
      </c>
      <c r="H65" s="29"/>
      <c r="I65" s="29"/>
      <c r="J65" s="29"/>
      <c r="K65" s="29"/>
      <c r="L65" s="29">
        <v>400</v>
      </c>
      <c r="M65" s="29"/>
      <c r="N65" s="29"/>
      <c r="O65" s="29"/>
      <c r="P65" s="29"/>
      <c r="Q65" s="29"/>
      <c r="R65" s="29">
        <f t="shared" si="4"/>
        <v>400</v>
      </c>
      <c r="T65" s="24" t="s">
        <v>197</v>
      </c>
      <c r="U65" s="29">
        <f t="shared" si="1"/>
        <v>400</v>
      </c>
    </row>
    <row r="66" spans="1:21" x14ac:dyDescent="0.25">
      <c r="A66" s="28">
        <v>42430</v>
      </c>
      <c r="B66" s="13" t="s">
        <v>173</v>
      </c>
      <c r="C66" s="13">
        <f t="shared" si="2"/>
        <v>63</v>
      </c>
      <c r="D66" s="13" t="s">
        <v>174</v>
      </c>
      <c r="E66" s="23">
        <v>1392</v>
      </c>
      <c r="F66" s="23">
        <v>75</v>
      </c>
      <c r="G66" s="23">
        <v>43</v>
      </c>
      <c r="H66" s="29"/>
      <c r="I66" s="29"/>
      <c r="J66" s="29"/>
      <c r="K66" s="29"/>
      <c r="L66" s="29"/>
      <c r="M66" s="29"/>
      <c r="N66" s="29"/>
      <c r="O66" s="29"/>
      <c r="P66" s="29">
        <v>221</v>
      </c>
      <c r="Q66" s="29"/>
      <c r="R66" s="29">
        <f t="shared" si="4"/>
        <v>221</v>
      </c>
      <c r="T66" s="24" t="s">
        <v>202</v>
      </c>
      <c r="U66" s="29">
        <f t="shared" si="1"/>
        <v>221</v>
      </c>
    </row>
    <row r="67" spans="1:21" x14ac:dyDescent="0.25">
      <c r="A67" s="28">
        <v>42430</v>
      </c>
      <c r="B67" s="13" t="s">
        <v>182</v>
      </c>
      <c r="C67" s="13">
        <f t="shared" si="2"/>
        <v>64</v>
      </c>
      <c r="D67" s="13" t="s">
        <v>183</v>
      </c>
      <c r="E67" s="23">
        <v>1393</v>
      </c>
      <c r="F67" s="23">
        <v>75</v>
      </c>
      <c r="G67" s="23">
        <v>43</v>
      </c>
      <c r="H67" s="29"/>
      <c r="I67" s="29"/>
      <c r="J67" s="29"/>
      <c r="K67" s="29"/>
      <c r="L67" s="29"/>
      <c r="M67" s="29"/>
      <c r="N67" s="29"/>
      <c r="O67" s="29"/>
      <c r="P67" s="29">
        <v>295</v>
      </c>
      <c r="Q67" s="21">
        <f>P67/5</f>
        <v>59</v>
      </c>
      <c r="R67" s="29">
        <f t="shared" si="4"/>
        <v>354</v>
      </c>
      <c r="T67" s="24" t="s">
        <v>203</v>
      </c>
      <c r="U67" s="29">
        <f t="shared" si="1"/>
        <v>354</v>
      </c>
    </row>
    <row r="68" spans="1:21" x14ac:dyDescent="0.25">
      <c r="A68" s="28">
        <v>42430</v>
      </c>
      <c r="B68" s="13" t="s">
        <v>175</v>
      </c>
      <c r="C68" s="13">
        <f t="shared" si="2"/>
        <v>65</v>
      </c>
      <c r="D68" s="13" t="s">
        <v>75</v>
      </c>
      <c r="E68" s="23">
        <v>1394</v>
      </c>
      <c r="F68" s="23">
        <v>75</v>
      </c>
      <c r="G68" s="23">
        <v>43</v>
      </c>
      <c r="H68" s="29">
        <v>110</v>
      </c>
      <c r="I68" s="29"/>
      <c r="J68" s="29"/>
      <c r="K68" s="29"/>
      <c r="L68" s="29"/>
      <c r="M68" s="29"/>
      <c r="N68" s="29"/>
      <c r="O68" s="29"/>
      <c r="P68" s="29"/>
      <c r="Q68" s="29"/>
      <c r="R68" s="29">
        <f t="shared" si="4"/>
        <v>110</v>
      </c>
      <c r="T68" s="24" t="s">
        <v>199</v>
      </c>
      <c r="U68" s="29">
        <f t="shared" si="1"/>
        <v>110</v>
      </c>
    </row>
    <row r="69" spans="1:21" x14ac:dyDescent="0.25">
      <c r="A69" s="22" t="s">
        <v>24</v>
      </c>
      <c r="B69" s="1"/>
      <c r="C69" s="1"/>
      <c r="D69" s="1"/>
      <c r="E69" s="18"/>
      <c r="F69" s="18"/>
      <c r="G69" s="3"/>
      <c r="H69" s="7">
        <f>SUM(H4:H68)</f>
        <v>1017.42</v>
      </c>
      <c r="I69" s="7">
        <f t="shared" ref="I69:Q69" si="5">SUM(I4:I68)</f>
        <v>4775</v>
      </c>
      <c r="J69" s="7">
        <f t="shared" si="5"/>
        <v>2454.8399999999997</v>
      </c>
      <c r="K69" s="7">
        <f t="shared" si="5"/>
        <v>396.5</v>
      </c>
      <c r="L69" s="7">
        <f t="shared" si="5"/>
        <v>3171.63</v>
      </c>
      <c r="M69" s="7">
        <f t="shared" si="5"/>
        <v>2675.58</v>
      </c>
      <c r="N69" s="7">
        <f t="shared" si="5"/>
        <v>453.88</v>
      </c>
      <c r="O69" s="7">
        <f t="shared" si="5"/>
        <v>0</v>
      </c>
      <c r="P69" s="7">
        <f t="shared" si="5"/>
        <v>20928.93</v>
      </c>
      <c r="Q69" s="7">
        <f t="shared" si="5"/>
        <v>5100.1319999999996</v>
      </c>
      <c r="R69" s="7">
        <f>SUM(R4:R68)</f>
        <v>40973.912000000004</v>
      </c>
      <c r="U69" s="29">
        <f t="shared" ref="U69:U70" si="6">R69</f>
        <v>40973.912000000004</v>
      </c>
    </row>
    <row r="70" spans="1:21" x14ac:dyDescent="0.25">
      <c r="R70" s="21">
        <f>SUM(H69:Q69)</f>
        <v>40973.911999999997</v>
      </c>
      <c r="U70" s="29">
        <f t="shared" si="6"/>
        <v>40973.911999999997</v>
      </c>
    </row>
    <row r="72" spans="1:21" x14ac:dyDescent="0.25">
      <c r="A72" s="20"/>
    </row>
    <row r="76" spans="1:21" x14ac:dyDescent="0.25">
      <c r="D76" s="5"/>
      <c r="E76" s="18"/>
      <c r="F76" s="18"/>
      <c r="G76" s="1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21" x14ac:dyDescent="0.25">
      <c r="D77" s="1"/>
      <c r="E77" s="18"/>
      <c r="F77" s="18"/>
      <c r="G77" s="1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21" x14ac:dyDescent="0.25">
      <c r="D78" s="1"/>
      <c r="E78" s="18"/>
      <c r="F78" s="18"/>
      <c r="G78" s="1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21" x14ac:dyDescent="0.25">
      <c r="D79" s="1"/>
      <c r="E79" s="18"/>
      <c r="F79" s="18"/>
      <c r="G79" s="1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2" spans="1:20" x14ac:dyDescent="0.25">
      <c r="A82" s="25"/>
      <c r="B82" s="4"/>
      <c r="C82" s="4"/>
      <c r="D82" s="4"/>
      <c r="E82" s="17"/>
      <c r="F82" s="17"/>
      <c r="G82" s="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20" x14ac:dyDescent="0.25">
      <c r="A83" s="32"/>
      <c r="B83" s="4"/>
      <c r="C83" s="4"/>
      <c r="D83" s="4"/>
      <c r="E83" s="17"/>
      <c r="F83" s="17"/>
      <c r="G83" s="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7" spans="1:20" x14ac:dyDescent="0.25">
      <c r="A87" s="20"/>
    </row>
    <row r="89" spans="1:20" x14ac:dyDescent="0.25">
      <c r="A89" s="20"/>
    </row>
    <row r="90" spans="1:20" x14ac:dyDescent="0.25">
      <c r="A90" s="20"/>
    </row>
    <row r="91" spans="1:20" s="1" customFormat="1" x14ac:dyDescent="0.25">
      <c r="A91" s="19"/>
      <c r="E91" s="18"/>
      <c r="F91" s="18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33"/>
      <c r="T91" s="33"/>
    </row>
    <row r="93" spans="1:20" x14ac:dyDescent="0.25">
      <c r="A93" s="20"/>
    </row>
  </sheetData>
  <sheetProtection algorithmName="SHA-512" hashValue="LnOFstKYzwaiE5B+gcfrSIt8OX1NbiPiV0pI/7BdFRygJmBiJChGSBVqNIhBd7ClZNmmSx1+DYWkD3GhGR1jOw==" saltValue="UXF6b+akDsEmwz099pgGSA==" spinCount="100000" sheet="1" objects="1" scenarios="1"/>
  <printOptions gridLines="1"/>
  <pageMargins left="0" right="0" top="0.19685039370078741" bottom="0.19685039370078741" header="0.51181102362204722" footer="0.51181102362204722"/>
  <pageSetup paperSize="9" scale="61" fitToHeight="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23"/>
  <sheetViews>
    <sheetView workbookViewId="0">
      <selection activeCell="H8" sqref="H8:H9"/>
    </sheetView>
  </sheetViews>
  <sheetFormatPr defaultRowHeight="13.2" x14ac:dyDescent="0.25"/>
  <cols>
    <col min="1" max="1" width="11" style="2" customWidth="1"/>
    <col min="2" max="2" width="19.109375" customWidth="1"/>
    <col min="3" max="3" width="7.6640625" style="16" customWidth="1"/>
    <col min="4" max="4" width="26.88671875" customWidth="1"/>
    <col min="5" max="5" width="10.109375" bestFit="1" customWidth="1"/>
    <col min="6" max="6" width="4.6640625" customWidth="1"/>
    <col min="7" max="7" width="10.6640625" style="14" customWidth="1"/>
    <col min="8" max="8" width="11.5546875" style="14" customWidth="1"/>
    <col min="9" max="9" width="10.6640625" style="14" customWidth="1"/>
    <col min="10" max="10" width="11.33203125" style="14" customWidth="1"/>
    <col min="11" max="11" width="10.6640625" style="14" customWidth="1"/>
    <col min="12" max="12" width="11.6640625" style="14" customWidth="1"/>
    <col min="13" max="13" width="9.109375" bestFit="1" customWidth="1"/>
  </cols>
  <sheetData>
    <row r="1" spans="1:13" ht="17.399999999999999" x14ac:dyDescent="0.3">
      <c r="A1" s="9" t="s">
        <v>0</v>
      </c>
      <c r="G1" s="7" t="s">
        <v>1</v>
      </c>
      <c r="J1" s="7" t="s">
        <v>2</v>
      </c>
      <c r="L1" s="7" t="s">
        <v>3</v>
      </c>
    </row>
    <row r="2" spans="1:13" x14ac:dyDescent="0.25">
      <c r="A2" s="6" t="s">
        <v>4</v>
      </c>
      <c r="B2" s="4" t="s">
        <v>5</v>
      </c>
      <c r="C2" s="17" t="s">
        <v>6</v>
      </c>
      <c r="D2" s="4" t="s">
        <v>7</v>
      </c>
      <c r="E2" s="4" t="s">
        <v>8</v>
      </c>
      <c r="F2" s="4" t="s">
        <v>9</v>
      </c>
      <c r="G2" s="15" t="s">
        <v>10</v>
      </c>
      <c r="H2" s="15" t="s">
        <v>11</v>
      </c>
      <c r="I2" s="15" t="s">
        <v>12</v>
      </c>
      <c r="J2" s="15" t="s">
        <v>13</v>
      </c>
      <c r="K2" s="15" t="s">
        <v>14</v>
      </c>
      <c r="L2" s="15" t="s">
        <v>15</v>
      </c>
    </row>
    <row r="3" spans="1:13" s="13" customFormat="1" x14ac:dyDescent="0.25">
      <c r="A3" s="35">
        <v>42096</v>
      </c>
      <c r="B3" s="13" t="s">
        <v>16</v>
      </c>
      <c r="C3" s="23">
        <v>1</v>
      </c>
      <c r="D3" s="13" t="s">
        <v>17</v>
      </c>
      <c r="E3" s="13">
        <v>64</v>
      </c>
      <c r="G3" s="21"/>
      <c r="H3" s="21"/>
      <c r="I3" s="21">
        <v>1700</v>
      </c>
      <c r="J3" s="21"/>
      <c r="K3" s="21"/>
      <c r="L3" s="21">
        <f t="shared" ref="L3:L12" si="0">SUM(G3:K3)</f>
        <v>1700</v>
      </c>
    </row>
    <row r="4" spans="1:13" s="13" customFormat="1" x14ac:dyDescent="0.25">
      <c r="A4" s="35">
        <v>42111</v>
      </c>
      <c r="B4" s="13" t="s">
        <v>18</v>
      </c>
      <c r="C4" s="23">
        <f>C3+1</f>
        <v>2</v>
      </c>
      <c r="D4" s="13" t="s">
        <v>17</v>
      </c>
      <c r="E4" s="13">
        <v>64</v>
      </c>
      <c r="G4" s="21"/>
      <c r="H4" s="21"/>
      <c r="I4" s="21">
        <v>1115</v>
      </c>
      <c r="J4" s="21"/>
      <c r="K4" s="21"/>
      <c r="L4" s="21">
        <f t="shared" si="0"/>
        <v>1115</v>
      </c>
    </row>
    <row r="5" spans="1:13" s="13" customFormat="1" x14ac:dyDescent="0.25">
      <c r="A5" s="35">
        <v>42118</v>
      </c>
      <c r="B5" s="13" t="s">
        <v>19</v>
      </c>
      <c r="C5" s="23">
        <f t="shared" ref="C5:C12" si="1">C4+1</f>
        <v>3</v>
      </c>
      <c r="D5" s="13" t="s">
        <v>11</v>
      </c>
      <c r="E5" s="13">
        <v>64</v>
      </c>
      <c r="G5" s="21"/>
      <c r="H5" s="21">
        <f>9746-101</f>
        <v>9645</v>
      </c>
      <c r="I5" s="21"/>
      <c r="J5" s="21">
        <v>101</v>
      </c>
      <c r="K5" s="21"/>
      <c r="L5" s="21">
        <f t="shared" si="0"/>
        <v>9746</v>
      </c>
    </row>
    <row r="6" spans="1:13" s="13" customFormat="1" x14ac:dyDescent="0.25">
      <c r="A6" s="35">
        <v>42139</v>
      </c>
      <c r="B6" s="13" t="s">
        <v>20</v>
      </c>
      <c r="C6" s="23">
        <f t="shared" si="1"/>
        <v>4</v>
      </c>
      <c r="D6" s="13" t="s">
        <v>21</v>
      </c>
      <c r="E6" s="13">
        <v>65</v>
      </c>
      <c r="G6" s="21"/>
      <c r="H6" s="21"/>
      <c r="I6" s="21">
        <v>100</v>
      </c>
      <c r="J6" s="21"/>
      <c r="K6" s="21"/>
      <c r="L6" s="21">
        <f t="shared" si="0"/>
        <v>100</v>
      </c>
    </row>
    <row r="7" spans="1:13" s="13" customFormat="1" x14ac:dyDescent="0.25">
      <c r="A7" s="35">
        <v>42167</v>
      </c>
      <c r="B7" s="13" t="s">
        <v>22</v>
      </c>
      <c r="C7" s="23">
        <f t="shared" si="1"/>
        <v>5</v>
      </c>
      <c r="D7" s="13" t="s">
        <v>21</v>
      </c>
      <c r="E7" s="13">
        <v>66</v>
      </c>
      <c r="F7" s="13">
        <v>8</v>
      </c>
      <c r="G7" s="21"/>
      <c r="H7" s="21"/>
      <c r="I7" s="21">
        <v>70</v>
      </c>
      <c r="J7" s="21"/>
      <c r="K7" s="21"/>
      <c r="L7" s="21">
        <f t="shared" si="0"/>
        <v>70</v>
      </c>
    </row>
    <row r="8" spans="1:13" s="13" customFormat="1" x14ac:dyDescent="0.25">
      <c r="A8" s="35">
        <v>42248</v>
      </c>
      <c r="B8" s="13" t="s">
        <v>19</v>
      </c>
      <c r="C8" s="23">
        <f t="shared" si="1"/>
        <v>6</v>
      </c>
      <c r="D8" s="13" t="s">
        <v>11</v>
      </c>
      <c r="E8" s="13">
        <v>67</v>
      </c>
      <c r="F8" s="13">
        <v>17</v>
      </c>
      <c r="G8" s="21"/>
      <c r="H8" s="21">
        <v>2923</v>
      </c>
      <c r="I8" s="21"/>
      <c r="J8" s="21"/>
      <c r="K8" s="21"/>
      <c r="L8" s="21">
        <f t="shared" si="0"/>
        <v>2923</v>
      </c>
    </row>
    <row r="9" spans="1:13" s="13" customFormat="1" x14ac:dyDescent="0.25">
      <c r="A9" s="35">
        <v>42272</v>
      </c>
      <c r="B9" s="13" t="s">
        <v>19</v>
      </c>
      <c r="C9" s="23">
        <f t="shared" si="1"/>
        <v>7</v>
      </c>
      <c r="D9" s="13" t="s">
        <v>11</v>
      </c>
      <c r="E9" s="13">
        <v>69</v>
      </c>
      <c r="G9" s="21"/>
      <c r="H9" s="21">
        <v>6821</v>
      </c>
      <c r="I9" s="21"/>
      <c r="J9" s="21"/>
      <c r="K9" s="21"/>
      <c r="L9" s="21">
        <f t="shared" si="0"/>
        <v>6821</v>
      </c>
    </row>
    <row r="10" spans="1:13" s="13" customFormat="1" ht="12" customHeight="1" x14ac:dyDescent="0.25">
      <c r="A10" s="35">
        <v>42283</v>
      </c>
      <c r="B10" s="13" t="s">
        <v>18</v>
      </c>
      <c r="C10" s="23">
        <f t="shared" si="1"/>
        <v>8</v>
      </c>
      <c r="D10" s="13" t="s">
        <v>23</v>
      </c>
      <c r="E10" s="13">
        <v>70</v>
      </c>
      <c r="F10" s="13">
        <v>20</v>
      </c>
      <c r="G10" s="21"/>
      <c r="H10" s="21"/>
      <c r="I10" s="21">
        <v>300</v>
      </c>
      <c r="J10" s="21"/>
      <c r="K10" s="21"/>
      <c r="L10" s="21">
        <f t="shared" si="0"/>
        <v>300</v>
      </c>
    </row>
    <row r="11" spans="1:13" s="13" customFormat="1" ht="12" customHeight="1" x14ac:dyDescent="0.25">
      <c r="A11" s="35">
        <v>42403</v>
      </c>
      <c r="B11" s="13" t="s">
        <v>40</v>
      </c>
      <c r="C11" s="23">
        <f t="shared" si="1"/>
        <v>9</v>
      </c>
      <c r="D11" s="13" t="s">
        <v>179</v>
      </c>
      <c r="E11" s="13">
        <v>74</v>
      </c>
      <c r="G11" s="21">
        <v>7605.56</v>
      </c>
      <c r="H11" s="21"/>
      <c r="I11" s="21"/>
      <c r="J11" s="21"/>
      <c r="L11" s="21">
        <f>SUM(G11:J11)</f>
        <v>7605.56</v>
      </c>
    </row>
    <row r="12" spans="1:13" s="13" customFormat="1" ht="12" customHeight="1" x14ac:dyDescent="0.25">
      <c r="A12" s="35">
        <v>42458</v>
      </c>
      <c r="B12" s="13" t="s">
        <v>19</v>
      </c>
      <c r="C12" s="23">
        <f t="shared" si="1"/>
        <v>10</v>
      </c>
      <c r="D12" s="13" t="s">
        <v>190</v>
      </c>
      <c r="G12" s="21"/>
      <c r="H12" s="21"/>
      <c r="I12" s="21"/>
      <c r="J12" s="21"/>
      <c r="K12" s="21">
        <v>405</v>
      </c>
      <c r="L12" s="21">
        <f t="shared" si="0"/>
        <v>405</v>
      </c>
      <c r="M12" s="21"/>
    </row>
    <row r="13" spans="1:13" x14ac:dyDescent="0.25">
      <c r="A13" s="5" t="s">
        <v>24</v>
      </c>
      <c r="B13" s="1"/>
      <c r="C13" s="18"/>
      <c r="D13" s="7"/>
      <c r="E13" s="1"/>
      <c r="F13" s="1"/>
      <c r="G13" s="7">
        <f t="shared" ref="G13:L13" si="2">SUM(G3:G12)</f>
        <v>7605.56</v>
      </c>
      <c r="H13" s="7">
        <f t="shared" si="2"/>
        <v>19389</v>
      </c>
      <c r="I13" s="7">
        <f t="shared" si="2"/>
        <v>3285</v>
      </c>
      <c r="J13" s="7">
        <f t="shared" si="2"/>
        <v>101</v>
      </c>
      <c r="K13" s="7">
        <f t="shared" si="2"/>
        <v>405</v>
      </c>
      <c r="L13" s="7">
        <f t="shared" si="2"/>
        <v>30785.56</v>
      </c>
    </row>
    <row r="14" spans="1:13" x14ac:dyDescent="0.25">
      <c r="A14" s="6"/>
      <c r="B14" s="4"/>
      <c r="C14" s="17"/>
      <c r="D14" s="4"/>
      <c r="E14" s="4"/>
      <c r="F14" s="4"/>
      <c r="G14" s="15"/>
      <c r="H14" s="15"/>
      <c r="I14" s="15"/>
      <c r="J14" s="15"/>
      <c r="K14" s="15"/>
      <c r="L14" s="21"/>
    </row>
    <row r="16" spans="1:13" x14ac:dyDescent="0.25">
      <c r="B16" t="s">
        <v>205</v>
      </c>
      <c r="D16" t="s">
        <v>191</v>
      </c>
      <c r="E16" s="14">
        <f>L3+L4</f>
        <v>2815</v>
      </c>
    </row>
    <row r="17" spans="4:5" x14ac:dyDescent="0.25">
      <c r="D17" t="s">
        <v>11</v>
      </c>
      <c r="E17" s="14">
        <f>L5+L8+L9</f>
        <v>19490</v>
      </c>
    </row>
    <row r="18" spans="4:5" x14ac:dyDescent="0.25">
      <c r="D18" t="s">
        <v>192</v>
      </c>
      <c r="E18" s="14">
        <f>L11</f>
        <v>7605.56</v>
      </c>
    </row>
    <row r="19" spans="4:5" x14ac:dyDescent="0.25">
      <c r="D19" t="s">
        <v>193</v>
      </c>
      <c r="E19" s="14">
        <f>L6+L7</f>
        <v>170</v>
      </c>
    </row>
    <row r="20" spans="4:5" x14ac:dyDescent="0.25">
      <c r="D20" t="s">
        <v>194</v>
      </c>
      <c r="E20" s="14">
        <f>L10</f>
        <v>300</v>
      </c>
    </row>
    <row r="21" spans="4:5" x14ac:dyDescent="0.25">
      <c r="D21" t="s">
        <v>195</v>
      </c>
      <c r="E21" s="14">
        <f>L12</f>
        <v>405</v>
      </c>
    </row>
    <row r="22" spans="4:5" x14ac:dyDescent="0.25">
      <c r="E22" s="14"/>
    </row>
    <row r="23" spans="4:5" x14ac:dyDescent="0.25">
      <c r="E23" s="14">
        <f>SUM(E16:E22)</f>
        <v>30785.56</v>
      </c>
    </row>
  </sheetData>
  <sheetProtection algorithmName="SHA-512" hashValue="VX35oRSeBFh9Dwz1qvRo5DyjpF3CS2CI/cYTC72pFRcRMOzs0VC67XYb1czSrPYHIfi+sa2LiM7pSnPT/xqQJg==" saltValue="4RlNwfcJDWb06GWKWxxpww==" spinCount="100000" sheet="1" objects="1" scenarios="1"/>
  <printOptions gridLines="1"/>
  <pageMargins left="0.15748031496062992" right="0.15748031496062992" top="0.39370078740157483" bottom="0.39370078740157483" header="0.51181102362204722" footer="0.51181102362204722"/>
  <pageSetup paperSize="9" orientation="landscape" horizontalDpi="4294967295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G13" sqref="G13:K13"/>
    </sheetView>
  </sheetViews>
  <sheetFormatPr defaultRowHeight="13.2" x14ac:dyDescent="0.25"/>
  <cols>
    <col min="1" max="1" width="11" style="2" customWidth="1"/>
    <col min="2" max="2" width="19.109375" customWidth="1"/>
    <col min="3" max="3" width="7.6640625" style="16" customWidth="1"/>
    <col min="4" max="4" width="24" customWidth="1"/>
    <col min="5" max="6" width="4.6640625" customWidth="1"/>
    <col min="7" max="7" width="10.6640625" style="14" customWidth="1"/>
    <col min="8" max="8" width="11.5546875" style="14" customWidth="1"/>
    <col min="9" max="9" width="10.6640625" style="14" customWidth="1"/>
    <col min="10" max="10" width="11.33203125" style="14" customWidth="1"/>
    <col min="11" max="11" width="10.6640625" style="14" customWidth="1"/>
    <col min="12" max="12" width="11.6640625" style="14" customWidth="1"/>
    <col min="13" max="13" width="9.109375" bestFit="1" customWidth="1"/>
  </cols>
  <sheetData>
    <row r="1" spans="1:13" ht="17.399999999999999" x14ac:dyDescent="0.3">
      <c r="A1" s="9" t="s">
        <v>0</v>
      </c>
      <c r="G1" s="7" t="s">
        <v>1</v>
      </c>
      <c r="J1" s="7" t="s">
        <v>2</v>
      </c>
      <c r="L1" s="7" t="s">
        <v>3</v>
      </c>
    </row>
    <row r="2" spans="1:13" x14ac:dyDescent="0.25">
      <c r="A2" s="6" t="s">
        <v>4</v>
      </c>
      <c r="B2" s="4" t="s">
        <v>5</v>
      </c>
      <c r="C2" s="17" t="s">
        <v>6</v>
      </c>
      <c r="D2" s="4" t="s">
        <v>7</v>
      </c>
      <c r="E2" s="4" t="s">
        <v>8</v>
      </c>
      <c r="F2" s="4" t="s">
        <v>9</v>
      </c>
      <c r="G2" s="15" t="s">
        <v>10</v>
      </c>
      <c r="H2" s="15" t="s">
        <v>11</v>
      </c>
      <c r="I2" s="15" t="s">
        <v>12</v>
      </c>
      <c r="J2" s="15" t="s">
        <v>13</v>
      </c>
      <c r="K2" s="15" t="s">
        <v>14</v>
      </c>
      <c r="L2" s="15" t="s">
        <v>15</v>
      </c>
    </row>
    <row r="3" spans="1:13" s="13" customFormat="1" x14ac:dyDescent="0.25">
      <c r="A3" s="35">
        <v>42096</v>
      </c>
      <c r="B3" s="13" t="s">
        <v>16</v>
      </c>
      <c r="C3" s="23">
        <v>1</v>
      </c>
      <c r="D3" s="13" t="s">
        <v>17</v>
      </c>
      <c r="E3" s="13">
        <v>64</v>
      </c>
      <c r="G3" s="21"/>
      <c r="H3" s="21"/>
      <c r="I3" s="21">
        <v>1700</v>
      </c>
      <c r="J3" s="21"/>
      <c r="K3" s="21"/>
      <c r="L3" s="21">
        <f t="shared" ref="L3:L12" si="0">SUM(G3:K3)</f>
        <v>1700</v>
      </c>
    </row>
    <row r="4" spans="1:13" s="13" customFormat="1" x14ac:dyDescent="0.25">
      <c r="A4" s="35">
        <v>42111</v>
      </c>
      <c r="B4" s="13" t="s">
        <v>18</v>
      </c>
      <c r="C4" s="23">
        <f>C3+1</f>
        <v>2</v>
      </c>
      <c r="D4" s="13" t="s">
        <v>17</v>
      </c>
      <c r="E4" s="13">
        <v>64</v>
      </c>
      <c r="G4" s="21"/>
      <c r="H4" s="21"/>
      <c r="I4" s="21">
        <v>1115</v>
      </c>
      <c r="J4" s="21"/>
      <c r="K4" s="21"/>
      <c r="L4" s="21">
        <f t="shared" si="0"/>
        <v>1115</v>
      </c>
    </row>
    <row r="5" spans="1:13" s="13" customFormat="1" x14ac:dyDescent="0.25">
      <c r="A5" s="35">
        <v>42118</v>
      </c>
      <c r="B5" s="13" t="s">
        <v>19</v>
      </c>
      <c r="C5" s="23">
        <f t="shared" ref="C5:C12" si="1">C4+1</f>
        <v>3</v>
      </c>
      <c r="D5" s="13" t="s">
        <v>11</v>
      </c>
      <c r="E5" s="13">
        <v>64</v>
      </c>
      <c r="G5" s="21"/>
      <c r="H5" s="21">
        <f>9746-101</f>
        <v>9645</v>
      </c>
      <c r="I5" s="21"/>
      <c r="J5" s="21">
        <v>101</v>
      </c>
      <c r="K5" s="21"/>
      <c r="L5" s="21">
        <f t="shared" si="0"/>
        <v>9746</v>
      </c>
    </row>
    <row r="6" spans="1:13" s="13" customFormat="1" x14ac:dyDescent="0.25">
      <c r="A6" s="35">
        <v>42139</v>
      </c>
      <c r="B6" s="13" t="s">
        <v>20</v>
      </c>
      <c r="C6" s="23">
        <f t="shared" si="1"/>
        <v>4</v>
      </c>
      <c r="D6" s="13" t="s">
        <v>21</v>
      </c>
      <c r="E6" s="13">
        <v>65</v>
      </c>
      <c r="G6" s="21"/>
      <c r="H6" s="21"/>
      <c r="I6" s="21">
        <v>100</v>
      </c>
      <c r="J6" s="21"/>
      <c r="K6" s="21"/>
      <c r="L6" s="21">
        <f t="shared" si="0"/>
        <v>100</v>
      </c>
    </row>
    <row r="7" spans="1:13" s="13" customFormat="1" x14ac:dyDescent="0.25">
      <c r="A7" s="35">
        <v>42167</v>
      </c>
      <c r="B7" s="13" t="s">
        <v>22</v>
      </c>
      <c r="C7" s="23">
        <f t="shared" si="1"/>
        <v>5</v>
      </c>
      <c r="D7" s="13" t="s">
        <v>21</v>
      </c>
      <c r="E7" s="13">
        <v>66</v>
      </c>
      <c r="F7" s="13">
        <v>8</v>
      </c>
      <c r="G7" s="21"/>
      <c r="H7" s="21"/>
      <c r="I7" s="21">
        <v>70</v>
      </c>
      <c r="J7" s="21"/>
      <c r="K7" s="21"/>
      <c r="L7" s="21">
        <f t="shared" si="0"/>
        <v>70</v>
      </c>
    </row>
    <row r="8" spans="1:13" s="13" customFormat="1" x14ac:dyDescent="0.25">
      <c r="A8" s="35">
        <v>42248</v>
      </c>
      <c r="B8" s="13" t="s">
        <v>19</v>
      </c>
      <c r="C8" s="23">
        <f t="shared" si="1"/>
        <v>6</v>
      </c>
      <c r="D8" s="13" t="s">
        <v>11</v>
      </c>
      <c r="E8" s="13">
        <v>67</v>
      </c>
      <c r="F8" s="13">
        <v>17</v>
      </c>
      <c r="G8" s="21"/>
      <c r="H8" s="21">
        <v>2923</v>
      </c>
      <c r="I8" s="21"/>
      <c r="J8" s="21"/>
      <c r="K8" s="21"/>
      <c r="L8" s="21">
        <f t="shared" si="0"/>
        <v>2923</v>
      </c>
    </row>
    <row r="9" spans="1:13" s="13" customFormat="1" x14ac:dyDescent="0.25">
      <c r="A9" s="35">
        <v>42272</v>
      </c>
      <c r="B9" s="13" t="s">
        <v>19</v>
      </c>
      <c r="C9" s="23">
        <f t="shared" si="1"/>
        <v>7</v>
      </c>
      <c r="D9" s="13" t="s">
        <v>11</v>
      </c>
      <c r="E9" s="13">
        <v>69</v>
      </c>
      <c r="G9" s="21"/>
      <c r="H9" s="21">
        <v>6821</v>
      </c>
      <c r="I9" s="21"/>
      <c r="J9" s="21"/>
      <c r="K9" s="21"/>
      <c r="L9" s="21">
        <f t="shared" si="0"/>
        <v>6821</v>
      </c>
    </row>
    <row r="10" spans="1:13" s="13" customFormat="1" ht="12" customHeight="1" x14ac:dyDescent="0.25">
      <c r="A10" s="35">
        <v>42283</v>
      </c>
      <c r="B10" s="13" t="s">
        <v>18</v>
      </c>
      <c r="C10" s="23">
        <f t="shared" si="1"/>
        <v>8</v>
      </c>
      <c r="D10" s="13" t="s">
        <v>23</v>
      </c>
      <c r="E10" s="13">
        <v>70</v>
      </c>
      <c r="F10" s="13">
        <v>20</v>
      </c>
      <c r="G10" s="21"/>
      <c r="H10" s="21"/>
      <c r="I10" s="21">
        <v>300</v>
      </c>
      <c r="J10" s="21"/>
      <c r="K10" s="21"/>
      <c r="L10" s="21">
        <f t="shared" si="0"/>
        <v>300</v>
      </c>
    </row>
    <row r="11" spans="1:13" s="13" customFormat="1" ht="12" customHeight="1" x14ac:dyDescent="0.25">
      <c r="A11" s="35">
        <v>42403</v>
      </c>
      <c r="B11" s="13" t="s">
        <v>40</v>
      </c>
      <c r="C11" s="23">
        <f t="shared" si="1"/>
        <v>9</v>
      </c>
      <c r="D11" s="13" t="s">
        <v>179</v>
      </c>
      <c r="E11" s="13">
        <v>74</v>
      </c>
      <c r="G11" s="21">
        <v>7605.56</v>
      </c>
      <c r="H11" s="21"/>
      <c r="I11" s="21"/>
      <c r="J11" s="21"/>
      <c r="L11" s="21">
        <f>SUM(G11:J11)</f>
        <v>7605.56</v>
      </c>
    </row>
    <row r="12" spans="1:13" s="13" customFormat="1" ht="12" customHeight="1" x14ac:dyDescent="0.25">
      <c r="A12" s="35">
        <v>42458</v>
      </c>
      <c r="B12" s="13" t="s">
        <v>19</v>
      </c>
      <c r="C12" s="23">
        <f t="shared" si="1"/>
        <v>10</v>
      </c>
      <c r="D12" s="13" t="s">
        <v>190</v>
      </c>
      <c r="G12" s="21"/>
      <c r="H12" s="21"/>
      <c r="I12" s="21"/>
      <c r="J12" s="21">
        <v>405</v>
      </c>
      <c r="K12" s="21"/>
      <c r="L12" s="21">
        <f t="shared" si="0"/>
        <v>405</v>
      </c>
      <c r="M12" s="21"/>
    </row>
    <row r="13" spans="1:13" x14ac:dyDescent="0.25">
      <c r="A13" s="5" t="s">
        <v>24</v>
      </c>
      <c r="B13" s="1"/>
      <c r="C13" s="18"/>
      <c r="D13" s="7"/>
      <c r="E13" s="1"/>
      <c r="F13" s="1"/>
      <c r="G13" s="7">
        <f t="shared" ref="G13:K13" si="2">SUM(G3:G12)</f>
        <v>7605.56</v>
      </c>
      <c r="H13" s="7">
        <f t="shared" si="2"/>
        <v>19389</v>
      </c>
      <c r="I13" s="7">
        <f t="shared" si="2"/>
        <v>3285</v>
      </c>
      <c r="J13" s="7">
        <f t="shared" si="2"/>
        <v>506</v>
      </c>
      <c r="K13" s="7">
        <f t="shared" si="2"/>
        <v>0</v>
      </c>
      <c r="L13" s="7">
        <f>SUM(L3:L12)</f>
        <v>30785.56</v>
      </c>
    </row>
    <row r="14" spans="1:13" x14ac:dyDescent="0.25">
      <c r="A14" s="6"/>
      <c r="B14" s="4"/>
      <c r="C14" s="17"/>
      <c r="D14" s="4"/>
      <c r="E14" s="4"/>
      <c r="F14" s="4"/>
      <c r="G14" s="15"/>
      <c r="H14" s="15"/>
      <c r="I14" s="15"/>
      <c r="J14" s="15"/>
      <c r="K14" s="15"/>
      <c r="L14" s="21"/>
    </row>
  </sheetData>
  <sheetProtection algorithmName="SHA-512" hashValue="Ghrrn1oecABjwR1xtgrg4u36VGNNQWGylyvlzkW4moSikaCPGTSSqGudxLQBcwcSoyOFEWofB04ZNsVkjnFadw==" saltValue="LSU7FwnN6UeRWDbPjxNnwQ==" spinCount="100000" sheet="1" objects="1" scenarios="1"/>
  <sortState ref="A4:L14">
    <sortCondition ref="A4"/>
  </sortState>
  <phoneticPr fontId="0" type="noConversion"/>
  <printOptions gridLines="1"/>
  <pageMargins left="0.15748031496062992" right="0.15748031496062992" top="0.39370078740157483" bottom="0.39370078740157483" header="0.51181102362204722" footer="0.51181102362204722"/>
  <pageSetup paperSize="9" orientation="landscape" horizontalDpi="4294967295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3"/>
  <sheetViews>
    <sheetView workbookViewId="0">
      <pane ySplit="1056" topLeftCell="A48" activePane="bottomLeft"/>
      <selection activeCell="D1" sqref="D1:D1048576"/>
      <selection pane="bottomLeft" activeCell="I76" sqref="I76"/>
    </sheetView>
  </sheetViews>
  <sheetFormatPr defaultColWidth="9.109375" defaultRowHeight="13.2" x14ac:dyDescent="0.25"/>
  <cols>
    <col min="1" max="1" width="10" style="28" customWidth="1"/>
    <col min="2" max="2" width="19.33203125" style="13" bestFit="1" customWidth="1"/>
    <col min="3" max="3" width="4.109375" style="13" customWidth="1"/>
    <col min="4" max="4" width="22.88671875" style="13" bestFit="1" customWidth="1"/>
    <col min="5" max="5" width="4.88671875" style="23" customWidth="1"/>
    <col min="6" max="6" width="4.44140625" style="23" customWidth="1"/>
    <col min="7" max="7" width="8.6640625" style="13" customWidth="1"/>
    <col min="8" max="12" width="9.6640625" style="21" customWidth="1"/>
    <col min="13" max="14" width="10.6640625" style="21" customWidth="1"/>
    <col min="15" max="15" width="8.6640625" style="21" customWidth="1"/>
    <col min="16" max="16" width="10" style="21" customWidth="1"/>
    <col min="17" max="17" width="12.109375" style="21" customWidth="1"/>
    <col min="18" max="18" width="11" style="21" bestFit="1" customWidth="1"/>
    <col min="19" max="19" width="12.109375" style="24" customWidth="1"/>
    <col min="20" max="20" width="11.109375" style="21" customWidth="1"/>
    <col min="21" max="16384" width="9.109375" style="13"/>
  </cols>
  <sheetData>
    <row r="1" spans="1:23" ht="24.75" customHeight="1" x14ac:dyDescent="0.25">
      <c r="A1" s="22" t="s">
        <v>25</v>
      </c>
      <c r="G1" s="1" t="s">
        <v>1</v>
      </c>
      <c r="M1" s="7" t="s">
        <v>2</v>
      </c>
      <c r="Q1" s="7" t="s">
        <v>3</v>
      </c>
    </row>
    <row r="2" spans="1:23" ht="4.5" customHeight="1" x14ac:dyDescent="0.25">
      <c r="A2" s="22"/>
      <c r="G2" s="1"/>
      <c r="M2" s="7"/>
      <c r="Q2" s="7"/>
    </row>
    <row r="3" spans="1:23" x14ac:dyDescent="0.25">
      <c r="A3" s="25" t="s">
        <v>4</v>
      </c>
      <c r="B3" s="4" t="s">
        <v>26</v>
      </c>
      <c r="C3" s="4" t="s">
        <v>6</v>
      </c>
      <c r="D3" s="4" t="s">
        <v>7</v>
      </c>
      <c r="E3" s="17" t="s">
        <v>27</v>
      </c>
      <c r="F3" s="17" t="s">
        <v>8</v>
      </c>
      <c r="G3" s="17" t="s">
        <v>28</v>
      </c>
      <c r="H3" s="26" t="s">
        <v>29</v>
      </c>
      <c r="I3" s="26" t="s">
        <v>30</v>
      </c>
      <c r="J3" s="27" t="s">
        <v>31</v>
      </c>
      <c r="K3" s="26" t="s">
        <v>32</v>
      </c>
      <c r="L3" s="26" t="s">
        <v>33</v>
      </c>
      <c r="M3" s="26" t="s">
        <v>34</v>
      </c>
      <c r="N3" s="26" t="s">
        <v>35</v>
      </c>
      <c r="O3" s="26" t="s">
        <v>10</v>
      </c>
      <c r="P3" s="26" t="s">
        <v>36</v>
      </c>
      <c r="Q3" s="26" t="s">
        <v>37</v>
      </c>
      <c r="R3" s="26" t="s">
        <v>15</v>
      </c>
      <c r="T3" s="24"/>
      <c r="U3" s="23"/>
      <c r="V3" s="23"/>
      <c r="W3" s="23"/>
    </row>
    <row r="4" spans="1:23" x14ac:dyDescent="0.25">
      <c r="A4" s="28">
        <v>42111</v>
      </c>
      <c r="B4" s="13" t="s">
        <v>38</v>
      </c>
      <c r="C4" s="13">
        <v>1</v>
      </c>
      <c r="D4" s="13" t="s">
        <v>39</v>
      </c>
      <c r="E4" s="23">
        <v>1336</v>
      </c>
      <c r="F4" s="23">
        <v>64</v>
      </c>
      <c r="G4" s="23">
        <v>2</v>
      </c>
      <c r="H4" s="29">
        <v>108.5</v>
      </c>
      <c r="I4" s="29">
        <v>294</v>
      </c>
      <c r="J4" s="30">
        <v>37.64</v>
      </c>
      <c r="K4" s="29"/>
      <c r="L4" s="29"/>
      <c r="M4" s="29"/>
      <c r="N4" s="29"/>
      <c r="O4" s="29"/>
      <c r="P4" s="29"/>
      <c r="Q4" s="29">
        <v>21.7</v>
      </c>
      <c r="R4" s="29">
        <f t="shared" ref="R4:R38" si="0">SUM(H4:Q4)</f>
        <v>461.84</v>
      </c>
      <c r="T4" s="24"/>
      <c r="U4" s="23"/>
      <c r="V4" s="23"/>
      <c r="W4" s="23"/>
    </row>
    <row r="5" spans="1:23" x14ac:dyDescent="0.25">
      <c r="A5" s="28">
        <v>42111</v>
      </c>
      <c r="B5" s="13" t="s">
        <v>40</v>
      </c>
      <c r="C5" s="13">
        <f>C4+1</f>
        <v>2</v>
      </c>
      <c r="D5" s="13" t="s">
        <v>41</v>
      </c>
      <c r="E5" s="23">
        <v>1339</v>
      </c>
      <c r="F5" s="23">
        <v>65</v>
      </c>
      <c r="G5" s="23">
        <v>2</v>
      </c>
      <c r="H5" s="29"/>
      <c r="I5" s="29">
        <v>220.5</v>
      </c>
      <c r="J5" s="30"/>
      <c r="K5" s="29"/>
      <c r="L5" s="29"/>
      <c r="M5" s="29"/>
      <c r="N5" s="29"/>
      <c r="O5" s="29"/>
      <c r="P5" s="29"/>
      <c r="Q5" s="29"/>
      <c r="R5" s="29">
        <f t="shared" si="0"/>
        <v>220.5</v>
      </c>
      <c r="S5" s="24" t="s">
        <v>186</v>
      </c>
      <c r="T5" s="24"/>
      <c r="U5" s="23"/>
      <c r="V5" s="23"/>
      <c r="W5" s="23"/>
    </row>
    <row r="6" spans="1:23" x14ac:dyDescent="0.25">
      <c r="A6" s="28">
        <v>42111</v>
      </c>
      <c r="B6" s="13" t="s">
        <v>42</v>
      </c>
      <c r="C6" s="13">
        <f t="shared" ref="C6:C68" si="1">C5+1</f>
        <v>3</v>
      </c>
      <c r="D6" s="13" t="s">
        <v>43</v>
      </c>
      <c r="E6" s="23">
        <v>1337</v>
      </c>
      <c r="F6" s="23">
        <v>65</v>
      </c>
      <c r="G6" s="13">
        <v>2</v>
      </c>
      <c r="K6" s="21">
        <v>55</v>
      </c>
      <c r="Q6" s="21">
        <v>11</v>
      </c>
      <c r="R6" s="29">
        <f t="shared" si="0"/>
        <v>66</v>
      </c>
    </row>
    <row r="7" spans="1:23" x14ac:dyDescent="0.25">
      <c r="A7" s="28">
        <v>42111</v>
      </c>
      <c r="B7" s="13" t="s">
        <v>44</v>
      </c>
      <c r="C7" s="13">
        <f t="shared" si="1"/>
        <v>4</v>
      </c>
      <c r="D7" s="13" t="s">
        <v>43</v>
      </c>
      <c r="E7" s="23">
        <v>1338</v>
      </c>
      <c r="F7" s="23">
        <v>66</v>
      </c>
      <c r="G7" s="23">
        <v>2</v>
      </c>
      <c r="H7" s="29"/>
      <c r="I7" s="29"/>
      <c r="J7" s="29"/>
      <c r="K7" s="29">
        <v>324</v>
      </c>
      <c r="L7" s="29"/>
      <c r="M7" s="29"/>
      <c r="N7" s="29"/>
      <c r="O7" s="29"/>
      <c r="P7" s="29"/>
      <c r="Q7" s="29"/>
      <c r="R7" s="29">
        <f t="shared" si="0"/>
        <v>324</v>
      </c>
      <c r="T7" s="29"/>
      <c r="U7" s="23"/>
      <c r="V7" s="23"/>
      <c r="W7" s="23"/>
    </row>
    <row r="8" spans="1:23" x14ac:dyDescent="0.25">
      <c r="A8" s="28">
        <v>42132</v>
      </c>
      <c r="B8" s="13" t="s">
        <v>38</v>
      </c>
      <c r="C8" s="13">
        <f t="shared" si="1"/>
        <v>5</v>
      </c>
      <c r="D8" s="13" t="s">
        <v>39</v>
      </c>
      <c r="E8" s="23">
        <v>1340</v>
      </c>
      <c r="F8" s="23">
        <v>65</v>
      </c>
      <c r="G8" s="23">
        <v>5</v>
      </c>
      <c r="H8" s="29"/>
      <c r="I8" s="29">
        <v>309.60000000000002</v>
      </c>
      <c r="J8" s="29">
        <f>31.04+14.99</f>
        <v>46.03</v>
      </c>
      <c r="K8" s="29"/>
      <c r="L8" s="29"/>
      <c r="M8" s="29"/>
      <c r="N8" s="29"/>
      <c r="O8" s="29"/>
      <c r="P8" s="29"/>
      <c r="Q8" s="29"/>
      <c r="R8" s="29">
        <f t="shared" si="0"/>
        <v>355.63</v>
      </c>
      <c r="T8" s="29"/>
      <c r="U8" s="23"/>
      <c r="V8" s="23"/>
      <c r="W8" s="23"/>
    </row>
    <row r="9" spans="1:23" x14ac:dyDescent="0.25">
      <c r="A9" s="28">
        <v>42132</v>
      </c>
      <c r="B9" s="13" t="s">
        <v>40</v>
      </c>
      <c r="C9" s="13">
        <f t="shared" si="1"/>
        <v>6</v>
      </c>
      <c r="D9" s="13" t="s">
        <v>41</v>
      </c>
      <c r="E9" s="23">
        <v>1347</v>
      </c>
      <c r="F9" s="23">
        <v>67</v>
      </c>
      <c r="G9" s="23">
        <v>5</v>
      </c>
      <c r="H9" s="29"/>
      <c r="I9" s="29">
        <v>77.400000000000006</v>
      </c>
      <c r="J9" s="29"/>
      <c r="K9" s="29"/>
      <c r="L9" s="29"/>
      <c r="M9" s="29"/>
      <c r="N9" s="29"/>
      <c r="O9" s="29"/>
      <c r="P9" s="29"/>
      <c r="Q9" s="29"/>
      <c r="R9" s="29">
        <f t="shared" si="0"/>
        <v>77.400000000000006</v>
      </c>
      <c r="S9" s="24" t="s">
        <v>189</v>
      </c>
      <c r="T9" s="29"/>
      <c r="U9" s="23"/>
      <c r="V9" s="23"/>
      <c r="W9" s="23"/>
    </row>
    <row r="10" spans="1:23" x14ac:dyDescent="0.25">
      <c r="A10" s="28">
        <v>42132</v>
      </c>
      <c r="B10" s="13" t="s">
        <v>45</v>
      </c>
      <c r="C10" s="13">
        <f t="shared" si="1"/>
        <v>7</v>
      </c>
      <c r="D10" s="13" t="s">
        <v>46</v>
      </c>
      <c r="E10" s="23">
        <v>1341</v>
      </c>
      <c r="F10" s="23">
        <v>65</v>
      </c>
      <c r="G10" s="23">
        <v>5</v>
      </c>
      <c r="H10" s="29"/>
      <c r="I10" s="29"/>
      <c r="J10" s="29"/>
      <c r="K10" s="29"/>
      <c r="L10" s="29">
        <v>15.58</v>
      </c>
      <c r="M10" s="29"/>
      <c r="N10" s="29"/>
      <c r="O10" s="29"/>
      <c r="P10" s="29"/>
      <c r="Q10" s="29"/>
      <c r="R10" s="29">
        <f t="shared" si="0"/>
        <v>15.58</v>
      </c>
      <c r="T10" s="29"/>
      <c r="U10" s="23"/>
      <c r="V10" s="23"/>
      <c r="W10" s="23"/>
    </row>
    <row r="11" spans="1:23" x14ac:dyDescent="0.25">
      <c r="A11" s="28">
        <v>42132</v>
      </c>
      <c r="B11" s="13" t="s">
        <v>47</v>
      </c>
      <c r="C11" s="13">
        <f t="shared" si="1"/>
        <v>8</v>
      </c>
      <c r="D11" s="13" t="s">
        <v>48</v>
      </c>
      <c r="E11" s="23">
        <v>1342</v>
      </c>
      <c r="F11" s="23">
        <v>65</v>
      </c>
      <c r="G11" s="23">
        <v>5</v>
      </c>
      <c r="H11" s="29"/>
      <c r="I11" s="29"/>
      <c r="J11" s="29"/>
      <c r="K11" s="29"/>
      <c r="L11" s="29">
        <v>262.5</v>
      </c>
      <c r="M11" s="29"/>
      <c r="N11" s="29"/>
      <c r="O11" s="29"/>
      <c r="P11" s="29"/>
      <c r="Q11" s="29"/>
      <c r="R11" s="29">
        <f t="shared" si="0"/>
        <v>262.5</v>
      </c>
      <c r="T11" s="29"/>
      <c r="U11" s="23"/>
      <c r="V11" s="23"/>
      <c r="W11" s="23"/>
    </row>
    <row r="12" spans="1:23" x14ac:dyDescent="0.25">
      <c r="A12" s="28">
        <v>42167</v>
      </c>
      <c r="B12" s="13" t="s">
        <v>38</v>
      </c>
      <c r="C12" s="13">
        <f t="shared" si="1"/>
        <v>9</v>
      </c>
      <c r="D12" s="13" t="s">
        <v>39</v>
      </c>
      <c r="E12" s="23">
        <v>1343</v>
      </c>
      <c r="F12" s="23">
        <v>66</v>
      </c>
      <c r="G12" s="23">
        <v>8</v>
      </c>
      <c r="H12" s="29"/>
      <c r="I12" s="29">
        <v>309.60000000000002</v>
      </c>
      <c r="J12" s="29">
        <f>25.6+28+591.2+48</f>
        <v>692.80000000000007</v>
      </c>
      <c r="K12" s="29"/>
      <c r="L12" s="29"/>
      <c r="M12" s="29"/>
      <c r="N12" s="29"/>
      <c r="O12" s="29"/>
      <c r="P12" s="29"/>
      <c r="Q12" s="29">
        <v>118.24</v>
      </c>
      <c r="R12" s="29">
        <f t="shared" si="0"/>
        <v>1120.6400000000001</v>
      </c>
      <c r="T12" s="24"/>
      <c r="U12" s="23"/>
      <c r="V12" s="23"/>
      <c r="W12" s="23"/>
    </row>
    <row r="13" spans="1:23" x14ac:dyDescent="0.25">
      <c r="A13" s="28">
        <v>42167</v>
      </c>
      <c r="B13" s="13" t="s">
        <v>40</v>
      </c>
      <c r="C13" s="13">
        <f t="shared" si="1"/>
        <v>10</v>
      </c>
      <c r="D13" s="13" t="s">
        <v>41</v>
      </c>
      <c r="E13" s="23">
        <v>1347</v>
      </c>
      <c r="F13" s="23">
        <v>67</v>
      </c>
      <c r="G13" s="23">
        <v>8</v>
      </c>
      <c r="H13" s="29"/>
      <c r="I13" s="29">
        <v>77.400000000000006</v>
      </c>
      <c r="J13" s="29"/>
      <c r="K13" s="29"/>
      <c r="L13" s="29"/>
      <c r="M13" s="29"/>
      <c r="N13" s="29"/>
      <c r="O13" s="29"/>
      <c r="P13" s="29"/>
      <c r="Q13" s="29"/>
      <c r="R13" s="29">
        <f>SUM(H13:Q13)</f>
        <v>77.400000000000006</v>
      </c>
      <c r="S13" s="24" t="s">
        <v>189</v>
      </c>
      <c r="T13" s="29"/>
      <c r="U13" s="23"/>
      <c r="V13" s="23"/>
      <c r="W13" s="23"/>
    </row>
    <row r="14" spans="1:23" x14ac:dyDescent="0.25">
      <c r="A14" s="28">
        <v>42167</v>
      </c>
      <c r="B14" s="13" t="s">
        <v>49</v>
      </c>
      <c r="C14" s="13">
        <f t="shared" si="1"/>
        <v>11</v>
      </c>
      <c r="D14" s="13" t="s">
        <v>50</v>
      </c>
      <c r="E14" s="23">
        <v>1344</v>
      </c>
      <c r="F14" s="23">
        <v>66</v>
      </c>
      <c r="G14" s="23">
        <v>8</v>
      </c>
      <c r="H14" s="29"/>
      <c r="I14" s="29"/>
      <c r="J14" s="29">
        <v>30</v>
      </c>
      <c r="K14" s="29"/>
      <c r="L14" s="29"/>
      <c r="M14" s="29"/>
      <c r="N14" s="29"/>
      <c r="O14" s="29"/>
      <c r="P14" s="29"/>
      <c r="Q14" s="29">
        <v>6</v>
      </c>
      <c r="R14" s="29">
        <f t="shared" si="0"/>
        <v>36</v>
      </c>
      <c r="T14" s="29"/>
      <c r="U14" s="23"/>
      <c r="V14" s="23"/>
      <c r="W14" s="23"/>
    </row>
    <row r="15" spans="1:23" x14ac:dyDescent="0.25">
      <c r="A15" s="28">
        <v>42167</v>
      </c>
      <c r="B15" s="13" t="s">
        <v>22</v>
      </c>
      <c r="C15" s="13">
        <f t="shared" si="1"/>
        <v>12</v>
      </c>
      <c r="D15" s="13" t="s">
        <v>51</v>
      </c>
      <c r="E15" s="23">
        <v>1345</v>
      </c>
      <c r="F15" s="23">
        <v>68</v>
      </c>
      <c r="G15" s="23">
        <v>8</v>
      </c>
      <c r="H15" s="29"/>
      <c r="I15" s="29"/>
      <c r="J15" s="29">
        <v>67.5</v>
      </c>
      <c r="K15" s="29"/>
      <c r="L15" s="29"/>
      <c r="M15" s="29"/>
      <c r="N15" s="29"/>
      <c r="O15" s="29"/>
      <c r="P15" s="29"/>
      <c r="Q15" s="29"/>
      <c r="R15" s="29">
        <f t="shared" si="0"/>
        <v>67.5</v>
      </c>
      <c r="T15" s="29"/>
      <c r="U15" s="23"/>
      <c r="V15" s="23"/>
      <c r="W15" s="23"/>
    </row>
    <row r="16" spans="1:23" x14ac:dyDescent="0.25">
      <c r="A16" s="28">
        <v>42195</v>
      </c>
      <c r="B16" s="13" t="s">
        <v>38</v>
      </c>
      <c r="C16" s="13">
        <f t="shared" si="1"/>
        <v>13</v>
      </c>
      <c r="D16" s="13" t="s">
        <v>39</v>
      </c>
      <c r="E16" s="23">
        <v>1346</v>
      </c>
      <c r="F16" s="23">
        <v>67</v>
      </c>
      <c r="G16" s="23">
        <v>12</v>
      </c>
      <c r="H16" s="29"/>
      <c r="I16" s="29">
        <v>309.60000000000002</v>
      </c>
      <c r="J16" s="29">
        <v>29.7</v>
      </c>
      <c r="K16" s="29"/>
      <c r="L16" s="29"/>
      <c r="M16" s="29"/>
      <c r="N16" s="29"/>
      <c r="O16" s="29"/>
      <c r="P16" s="29"/>
      <c r="Q16" s="29"/>
      <c r="R16" s="29">
        <f>SUM(H16:Q16)</f>
        <v>339.3</v>
      </c>
      <c r="T16" s="29"/>
      <c r="U16" s="23"/>
      <c r="V16" s="23"/>
      <c r="W16" s="23"/>
    </row>
    <row r="17" spans="1:23" x14ac:dyDescent="0.25">
      <c r="A17" s="28">
        <v>42195</v>
      </c>
      <c r="B17" s="13" t="s">
        <v>40</v>
      </c>
      <c r="C17" s="13">
        <f t="shared" si="1"/>
        <v>14</v>
      </c>
      <c r="D17" s="13" t="s">
        <v>41</v>
      </c>
      <c r="E17" s="23">
        <v>1347</v>
      </c>
      <c r="F17" s="23">
        <v>67</v>
      </c>
      <c r="G17" s="23">
        <v>12</v>
      </c>
      <c r="H17" s="29"/>
      <c r="I17" s="29">
        <v>77.400000000000006</v>
      </c>
      <c r="J17" s="29"/>
      <c r="K17" s="29"/>
      <c r="L17" s="29"/>
      <c r="M17" s="29"/>
      <c r="N17" s="29"/>
      <c r="O17" s="29"/>
      <c r="P17" s="29"/>
      <c r="Q17" s="29"/>
      <c r="R17" s="29">
        <f>SUM(H17:Q17)</f>
        <v>77.400000000000006</v>
      </c>
      <c r="S17" s="24" t="s">
        <v>189</v>
      </c>
      <c r="T17" s="29"/>
      <c r="U17" s="23"/>
      <c r="V17" s="23"/>
      <c r="W17" s="23"/>
    </row>
    <row r="18" spans="1:23" x14ac:dyDescent="0.25">
      <c r="A18" s="28">
        <v>42195</v>
      </c>
      <c r="B18" s="13" t="s">
        <v>44</v>
      </c>
      <c r="C18" s="13">
        <f t="shared" si="1"/>
        <v>15</v>
      </c>
      <c r="D18" s="13" t="s">
        <v>52</v>
      </c>
      <c r="E18" s="23">
        <v>1348</v>
      </c>
      <c r="F18" s="23">
        <v>68</v>
      </c>
      <c r="G18" s="23">
        <v>12</v>
      </c>
      <c r="H18" s="29"/>
      <c r="I18" s="29"/>
      <c r="J18" s="29">
        <v>30</v>
      </c>
      <c r="K18" s="29"/>
      <c r="L18" s="29"/>
      <c r="M18" s="29"/>
      <c r="N18" s="29"/>
      <c r="O18" s="29"/>
      <c r="P18" s="29"/>
      <c r="Q18" s="29"/>
      <c r="R18" s="29">
        <f>SUM(H18:Q18)</f>
        <v>30</v>
      </c>
      <c r="T18" s="29"/>
      <c r="U18" s="23"/>
      <c r="V18" s="23"/>
      <c r="W18" s="23"/>
    </row>
    <row r="19" spans="1:23" x14ac:dyDescent="0.25">
      <c r="A19" s="28">
        <v>42195</v>
      </c>
      <c r="B19" s="13" t="s">
        <v>47</v>
      </c>
      <c r="C19" s="13">
        <f t="shared" si="1"/>
        <v>16</v>
      </c>
      <c r="D19" s="13" t="s">
        <v>48</v>
      </c>
      <c r="E19" s="23">
        <v>1349</v>
      </c>
      <c r="F19" s="23">
        <v>67</v>
      </c>
      <c r="G19" s="23">
        <v>12</v>
      </c>
      <c r="H19" s="29"/>
      <c r="I19" s="29"/>
      <c r="J19" s="29"/>
      <c r="K19" s="29"/>
      <c r="L19" s="29">
        <v>300</v>
      </c>
      <c r="N19" s="29"/>
      <c r="O19" s="29"/>
      <c r="P19" s="29"/>
      <c r="Q19" s="29"/>
      <c r="R19" s="29">
        <f t="shared" si="0"/>
        <v>300</v>
      </c>
      <c r="T19" s="29"/>
      <c r="U19" s="23"/>
      <c r="V19" s="23"/>
      <c r="W19" s="23"/>
    </row>
    <row r="20" spans="1:23" x14ac:dyDescent="0.25">
      <c r="A20" s="28">
        <v>42195</v>
      </c>
      <c r="B20" s="13" t="s">
        <v>53</v>
      </c>
      <c r="C20" s="13">
        <f t="shared" si="1"/>
        <v>17</v>
      </c>
      <c r="D20" s="13" t="s">
        <v>54</v>
      </c>
      <c r="E20" s="23">
        <v>1350</v>
      </c>
      <c r="F20" s="23">
        <v>67</v>
      </c>
      <c r="G20" s="23">
        <v>12</v>
      </c>
      <c r="H20" s="29"/>
      <c r="I20" s="29"/>
      <c r="J20" s="29"/>
      <c r="K20" s="29"/>
      <c r="L20" s="29"/>
      <c r="M20" s="29"/>
      <c r="N20" s="29">
        <v>51.5</v>
      </c>
      <c r="O20" s="29"/>
      <c r="P20" s="29"/>
      <c r="Q20" s="29">
        <v>10.3</v>
      </c>
      <c r="R20" s="29">
        <f t="shared" si="0"/>
        <v>61.8</v>
      </c>
      <c r="T20" s="24"/>
      <c r="U20" s="23"/>
      <c r="V20" s="23"/>
      <c r="W20" s="23"/>
    </row>
    <row r="21" spans="1:23" x14ac:dyDescent="0.25">
      <c r="A21" s="28">
        <v>42195</v>
      </c>
      <c r="B21" s="13" t="s">
        <v>55</v>
      </c>
      <c r="C21" s="13">
        <f t="shared" si="1"/>
        <v>18</v>
      </c>
      <c r="D21" s="13" t="s">
        <v>56</v>
      </c>
      <c r="E21" s="23">
        <v>1351</v>
      </c>
      <c r="F21" s="23">
        <v>67</v>
      </c>
      <c r="G21" s="23">
        <v>12</v>
      </c>
      <c r="H21" s="29"/>
      <c r="I21" s="29"/>
      <c r="J21" s="29"/>
      <c r="K21" s="29"/>
      <c r="L21" s="29"/>
      <c r="M21" s="29"/>
      <c r="N21" s="29"/>
      <c r="O21" s="29"/>
      <c r="P21" s="29">
        <v>19690</v>
      </c>
      <c r="Q21" s="29">
        <v>3938.01</v>
      </c>
      <c r="R21" s="29">
        <f t="shared" si="0"/>
        <v>23628.010000000002</v>
      </c>
      <c r="T21" s="29"/>
      <c r="U21" s="23"/>
      <c r="V21" s="23"/>
      <c r="W21" s="23"/>
    </row>
    <row r="22" spans="1:23" x14ac:dyDescent="0.25">
      <c r="A22" s="28">
        <v>42195</v>
      </c>
      <c r="B22" s="13" t="s">
        <v>57</v>
      </c>
      <c r="C22" s="13">
        <f t="shared" si="1"/>
        <v>19</v>
      </c>
      <c r="D22" s="13" t="s">
        <v>58</v>
      </c>
      <c r="E22" s="23">
        <v>1352</v>
      </c>
      <c r="F22" s="23">
        <v>67</v>
      </c>
      <c r="G22" s="23">
        <v>12</v>
      </c>
      <c r="H22" s="29"/>
      <c r="I22" s="29"/>
      <c r="J22" s="29">
        <v>200</v>
      </c>
      <c r="K22" s="29"/>
      <c r="L22" s="29"/>
      <c r="M22" s="29"/>
      <c r="N22" s="29"/>
      <c r="O22" s="29"/>
      <c r="P22" s="29"/>
      <c r="Q22" s="29">
        <v>40</v>
      </c>
      <c r="R22" s="29">
        <f t="shared" si="0"/>
        <v>240</v>
      </c>
      <c r="T22" s="29"/>
      <c r="U22" s="23"/>
      <c r="V22" s="23"/>
      <c r="W22" s="23"/>
    </row>
    <row r="23" spans="1:23" x14ac:dyDescent="0.25">
      <c r="A23" s="28">
        <v>42195</v>
      </c>
      <c r="B23" s="13" t="s">
        <v>59</v>
      </c>
      <c r="C23" s="13">
        <f t="shared" si="1"/>
        <v>20</v>
      </c>
      <c r="D23" s="13" t="s">
        <v>60</v>
      </c>
      <c r="E23" s="23">
        <v>1353</v>
      </c>
      <c r="F23" s="23">
        <v>67</v>
      </c>
      <c r="G23" s="23">
        <v>12</v>
      </c>
      <c r="H23" s="29"/>
      <c r="I23" s="29"/>
      <c r="J23" s="29">
        <v>17.850000000000001</v>
      </c>
      <c r="K23" s="29"/>
      <c r="L23" s="29"/>
      <c r="M23" s="29"/>
      <c r="O23" s="29"/>
      <c r="P23" s="29"/>
      <c r="Q23" s="29"/>
      <c r="R23" s="29">
        <f t="shared" si="0"/>
        <v>17.850000000000001</v>
      </c>
      <c r="T23" s="29"/>
      <c r="U23" s="23"/>
      <c r="V23" s="23"/>
      <c r="W23" s="23"/>
    </row>
    <row r="24" spans="1:23" x14ac:dyDescent="0.25">
      <c r="A24" s="28">
        <v>42195</v>
      </c>
      <c r="B24" s="13" t="s">
        <v>61</v>
      </c>
      <c r="C24" s="13">
        <f>C23+1</f>
        <v>21</v>
      </c>
      <c r="D24" s="13" t="s">
        <v>62</v>
      </c>
      <c r="E24" s="23">
        <v>1354</v>
      </c>
      <c r="F24" s="23">
        <v>68</v>
      </c>
      <c r="G24" s="23">
        <v>12</v>
      </c>
      <c r="J24" s="29"/>
      <c r="K24" s="29"/>
      <c r="L24" s="29"/>
      <c r="M24" s="29"/>
      <c r="N24" s="29">
        <v>40</v>
      </c>
      <c r="O24" s="29"/>
      <c r="P24" s="29"/>
      <c r="Q24" s="29"/>
      <c r="R24" s="29">
        <f t="shared" si="0"/>
        <v>40</v>
      </c>
      <c r="T24" s="29"/>
      <c r="U24" s="23"/>
      <c r="V24" s="23"/>
      <c r="W24" s="23"/>
    </row>
    <row r="25" spans="1:23" x14ac:dyDescent="0.25">
      <c r="A25" s="28">
        <v>42248</v>
      </c>
      <c r="B25" s="13" t="s">
        <v>38</v>
      </c>
      <c r="C25" s="13">
        <f t="shared" si="1"/>
        <v>22</v>
      </c>
      <c r="D25" s="13" t="s">
        <v>39</v>
      </c>
      <c r="E25" s="23">
        <v>1355</v>
      </c>
      <c r="F25" s="23">
        <v>69</v>
      </c>
      <c r="G25" s="23">
        <v>17</v>
      </c>
      <c r="H25" s="29"/>
      <c r="I25" s="29">
        <v>619.20000000000005</v>
      </c>
      <c r="J25" s="29">
        <v>38.36</v>
      </c>
      <c r="K25" s="29"/>
      <c r="L25" s="29"/>
      <c r="M25" s="29"/>
      <c r="N25" s="29"/>
      <c r="O25" s="29"/>
      <c r="P25" s="29"/>
      <c r="Q25" s="29"/>
      <c r="R25" s="29">
        <f t="shared" si="0"/>
        <v>657.56000000000006</v>
      </c>
      <c r="T25" s="29"/>
      <c r="U25" s="23"/>
      <c r="V25" s="23"/>
      <c r="W25" s="23"/>
    </row>
    <row r="26" spans="1:23" x14ac:dyDescent="0.25">
      <c r="A26" s="28">
        <v>42248</v>
      </c>
      <c r="B26" s="13" t="s">
        <v>40</v>
      </c>
      <c r="C26" s="13">
        <f t="shared" si="1"/>
        <v>23</v>
      </c>
      <c r="D26" s="13" t="s">
        <v>41</v>
      </c>
      <c r="E26" s="23">
        <v>1360</v>
      </c>
      <c r="F26" s="23">
        <v>70</v>
      </c>
      <c r="G26" s="23">
        <v>17</v>
      </c>
      <c r="I26" s="21">
        <v>154.80000000000001</v>
      </c>
      <c r="R26" s="29">
        <f t="shared" si="0"/>
        <v>154.80000000000001</v>
      </c>
      <c r="S26" s="24" t="s">
        <v>185</v>
      </c>
      <c r="T26" s="29"/>
    </row>
    <row r="27" spans="1:23" x14ac:dyDescent="0.25">
      <c r="A27" s="28">
        <v>42248</v>
      </c>
      <c r="B27" s="13" t="s">
        <v>22</v>
      </c>
      <c r="C27" s="13">
        <f t="shared" si="1"/>
        <v>24</v>
      </c>
      <c r="D27" s="13" t="s">
        <v>51</v>
      </c>
      <c r="E27" s="23">
        <v>1356</v>
      </c>
      <c r="F27" s="23">
        <v>70</v>
      </c>
      <c r="G27" s="23">
        <v>17</v>
      </c>
      <c r="H27" s="29"/>
      <c r="I27" s="29"/>
      <c r="J27" s="29">
        <v>67.5</v>
      </c>
      <c r="K27" s="29"/>
      <c r="L27" s="29"/>
      <c r="M27" s="29"/>
      <c r="N27" s="29"/>
      <c r="O27" s="29"/>
      <c r="P27" s="29"/>
      <c r="Q27" s="29"/>
      <c r="R27" s="29">
        <f t="shared" si="0"/>
        <v>67.5</v>
      </c>
      <c r="T27" s="29"/>
    </row>
    <row r="28" spans="1:23" x14ac:dyDescent="0.25">
      <c r="A28" s="28">
        <v>42248</v>
      </c>
      <c r="B28" s="13" t="s">
        <v>61</v>
      </c>
      <c r="C28" s="13">
        <f t="shared" si="1"/>
        <v>25</v>
      </c>
      <c r="D28" s="13" t="s">
        <v>63</v>
      </c>
      <c r="E28" s="23">
        <v>1357</v>
      </c>
      <c r="F28" s="23">
        <v>69</v>
      </c>
      <c r="G28" s="23">
        <v>17</v>
      </c>
      <c r="H28" s="29"/>
      <c r="I28" s="29"/>
      <c r="J28" s="29"/>
      <c r="K28" s="29"/>
      <c r="L28" s="29"/>
      <c r="M28" s="29"/>
      <c r="N28" s="29">
        <v>250</v>
      </c>
      <c r="O28" s="29"/>
      <c r="P28" s="29"/>
      <c r="Q28" s="29"/>
      <c r="R28" s="29">
        <f t="shared" si="0"/>
        <v>250</v>
      </c>
      <c r="T28" s="29"/>
    </row>
    <row r="29" spans="1:23" x14ac:dyDescent="0.25">
      <c r="A29" s="28">
        <v>42248</v>
      </c>
      <c r="B29" s="13" t="s">
        <v>59</v>
      </c>
      <c r="C29" s="13">
        <f t="shared" si="1"/>
        <v>26</v>
      </c>
      <c r="D29" s="13" t="s">
        <v>64</v>
      </c>
      <c r="E29" s="23">
        <v>1358</v>
      </c>
      <c r="F29" s="23">
        <v>69</v>
      </c>
      <c r="G29" s="23">
        <v>17</v>
      </c>
      <c r="H29" s="29"/>
      <c r="I29" s="29"/>
      <c r="J29" s="29"/>
      <c r="K29" s="29"/>
      <c r="L29" s="29"/>
      <c r="M29" s="29"/>
      <c r="N29" s="29">
        <v>112.38</v>
      </c>
      <c r="O29" s="29"/>
      <c r="P29" s="29"/>
      <c r="Q29" s="29"/>
      <c r="R29" s="29">
        <f t="shared" ref="R29" si="2">SUM(H29:Q29)</f>
        <v>112.38</v>
      </c>
      <c r="T29" s="29"/>
    </row>
    <row r="30" spans="1:23" x14ac:dyDescent="0.25">
      <c r="A30" s="28">
        <v>42283</v>
      </c>
      <c r="B30" s="13" t="s">
        <v>38</v>
      </c>
      <c r="C30" s="13">
        <f t="shared" si="1"/>
        <v>27</v>
      </c>
      <c r="D30" s="13" t="s">
        <v>39</v>
      </c>
      <c r="E30" s="23">
        <v>1359</v>
      </c>
      <c r="F30" s="23">
        <v>70</v>
      </c>
      <c r="G30" s="23">
        <v>20</v>
      </c>
      <c r="H30" s="29"/>
      <c r="I30" s="29">
        <v>309.60000000000002</v>
      </c>
      <c r="J30" s="29">
        <v>32.979999999999997</v>
      </c>
      <c r="K30" s="29"/>
      <c r="L30" s="29"/>
      <c r="M30" s="29"/>
      <c r="N30" s="29"/>
      <c r="O30" s="29"/>
      <c r="P30" s="29"/>
      <c r="Q30" s="29"/>
      <c r="R30" s="29">
        <f t="shared" ref="R30" si="3">SUM(H30:Q30)</f>
        <v>342.58000000000004</v>
      </c>
      <c r="T30" s="29"/>
    </row>
    <row r="31" spans="1:23" x14ac:dyDescent="0.25">
      <c r="A31" s="28">
        <v>42283</v>
      </c>
      <c r="B31" s="13" t="s">
        <v>40</v>
      </c>
      <c r="C31" s="13">
        <f t="shared" si="1"/>
        <v>28</v>
      </c>
      <c r="D31" s="13" t="s">
        <v>41</v>
      </c>
      <c r="E31" s="23">
        <v>1360</v>
      </c>
      <c r="F31" s="23">
        <v>70</v>
      </c>
      <c r="G31" s="23">
        <v>20</v>
      </c>
      <c r="H31" s="29"/>
      <c r="I31" s="29">
        <v>80.900000000000006</v>
      </c>
      <c r="J31" s="29"/>
      <c r="K31" s="29"/>
      <c r="L31" s="29"/>
      <c r="M31" s="29"/>
      <c r="N31" s="29"/>
      <c r="O31" s="29"/>
      <c r="P31" s="29"/>
      <c r="Q31" s="29"/>
      <c r="R31" s="29">
        <f t="shared" si="0"/>
        <v>80.900000000000006</v>
      </c>
      <c r="S31" s="24" t="s">
        <v>185</v>
      </c>
      <c r="T31" s="29"/>
    </row>
    <row r="32" spans="1:23" x14ac:dyDescent="0.25">
      <c r="A32" s="28">
        <v>42283</v>
      </c>
      <c r="B32" s="13" t="s">
        <v>65</v>
      </c>
      <c r="C32" s="13">
        <f t="shared" si="1"/>
        <v>29</v>
      </c>
      <c r="D32" s="13" t="s">
        <v>66</v>
      </c>
      <c r="E32" s="23">
        <v>1361</v>
      </c>
      <c r="F32" s="23">
        <v>70</v>
      </c>
      <c r="G32" s="23">
        <v>20</v>
      </c>
      <c r="J32" s="21">
        <v>18</v>
      </c>
      <c r="K32" s="29"/>
      <c r="L32" s="29"/>
      <c r="M32" s="29"/>
      <c r="N32" s="29"/>
      <c r="O32" s="29"/>
      <c r="P32" s="29"/>
      <c r="Q32" s="29"/>
      <c r="R32" s="29">
        <f t="shared" si="0"/>
        <v>18</v>
      </c>
      <c r="T32" s="29"/>
    </row>
    <row r="33" spans="1:21" x14ac:dyDescent="0.25">
      <c r="A33" s="28">
        <v>42283</v>
      </c>
      <c r="B33" s="13" t="s">
        <v>67</v>
      </c>
      <c r="C33" s="13">
        <f t="shared" si="1"/>
        <v>30</v>
      </c>
      <c r="D33" s="13" t="s">
        <v>68</v>
      </c>
      <c r="E33" s="23">
        <v>1364</v>
      </c>
      <c r="F33" s="23">
        <v>70</v>
      </c>
      <c r="G33" s="23">
        <v>20</v>
      </c>
      <c r="H33" s="29"/>
      <c r="I33" s="29"/>
      <c r="J33" s="29"/>
      <c r="K33" s="29"/>
      <c r="L33" s="29"/>
      <c r="M33" s="29"/>
      <c r="N33" s="29"/>
      <c r="O33" s="29"/>
      <c r="P33" s="29">
        <v>83.22</v>
      </c>
      <c r="Q33" s="29"/>
      <c r="R33" s="29">
        <f t="shared" si="0"/>
        <v>83.22</v>
      </c>
      <c r="T33" s="29"/>
    </row>
    <row r="34" spans="1:21" x14ac:dyDescent="0.25">
      <c r="A34" s="28">
        <v>42283</v>
      </c>
      <c r="B34" s="13" t="s">
        <v>59</v>
      </c>
      <c r="C34" s="13">
        <f t="shared" si="1"/>
        <v>31</v>
      </c>
      <c r="D34" s="13" t="s">
        <v>60</v>
      </c>
      <c r="E34" s="23">
        <v>1365</v>
      </c>
      <c r="F34" s="23">
        <v>70</v>
      </c>
      <c r="G34" s="23">
        <v>20</v>
      </c>
      <c r="H34" s="29"/>
      <c r="I34" s="29"/>
      <c r="J34" s="29"/>
      <c r="K34" s="29"/>
      <c r="L34" s="29"/>
      <c r="M34" s="29"/>
      <c r="N34" s="29"/>
      <c r="O34" s="29"/>
      <c r="P34" s="29">
        <v>50.95</v>
      </c>
      <c r="Q34" s="29"/>
      <c r="R34" s="29">
        <f t="shared" si="0"/>
        <v>50.95</v>
      </c>
      <c r="T34" s="29"/>
      <c r="U34" s="23"/>
    </row>
    <row r="35" spans="1:21" x14ac:dyDescent="0.25">
      <c r="A35" s="28">
        <v>42311</v>
      </c>
      <c r="B35" s="13" t="s">
        <v>38</v>
      </c>
      <c r="C35" s="13">
        <f t="shared" si="1"/>
        <v>32</v>
      </c>
      <c r="D35" s="13" t="s">
        <v>39</v>
      </c>
      <c r="E35" s="23">
        <v>1367</v>
      </c>
      <c r="F35" s="23">
        <v>71</v>
      </c>
      <c r="G35" s="23">
        <v>25</v>
      </c>
      <c r="H35" s="29"/>
      <c r="I35" s="29">
        <v>309.60000000000002</v>
      </c>
      <c r="J35" s="29">
        <v>28.94</v>
      </c>
      <c r="K35" s="29"/>
      <c r="L35" s="29"/>
      <c r="R35" s="29">
        <f t="shared" si="0"/>
        <v>338.54</v>
      </c>
      <c r="T35" s="29"/>
    </row>
    <row r="36" spans="1:21" x14ac:dyDescent="0.25">
      <c r="A36" s="28">
        <v>42311</v>
      </c>
      <c r="B36" s="13" t="s">
        <v>40</v>
      </c>
      <c r="C36" s="13">
        <f t="shared" si="1"/>
        <v>33</v>
      </c>
      <c r="D36" s="13" t="s">
        <v>41</v>
      </c>
      <c r="E36" s="23">
        <v>1378</v>
      </c>
      <c r="F36" s="23">
        <v>73</v>
      </c>
      <c r="G36" s="23">
        <v>25</v>
      </c>
      <c r="I36" s="21">
        <v>77.400000000000006</v>
      </c>
      <c r="M36" s="29"/>
      <c r="N36" s="29"/>
      <c r="O36" s="29"/>
      <c r="P36" s="29"/>
      <c r="Q36" s="29"/>
      <c r="R36" s="29">
        <f t="shared" si="0"/>
        <v>77.400000000000006</v>
      </c>
      <c r="S36" s="24" t="s">
        <v>178</v>
      </c>
      <c r="T36" s="29"/>
    </row>
    <row r="37" spans="1:21" x14ac:dyDescent="0.25">
      <c r="A37" s="28">
        <v>42311</v>
      </c>
      <c r="B37" s="13" t="s">
        <v>69</v>
      </c>
      <c r="C37" s="13">
        <f t="shared" si="1"/>
        <v>34</v>
      </c>
      <c r="D37" s="13" t="s">
        <v>70</v>
      </c>
      <c r="E37" s="23">
        <v>1368</v>
      </c>
      <c r="F37" s="23">
        <v>71</v>
      </c>
      <c r="G37" s="23">
        <v>25</v>
      </c>
      <c r="L37" s="21">
        <v>28.75</v>
      </c>
      <c r="M37" s="29"/>
      <c r="N37" s="29"/>
      <c r="O37" s="29"/>
      <c r="P37" s="29"/>
      <c r="Q37" s="29"/>
      <c r="R37" s="29">
        <f t="shared" si="0"/>
        <v>28.75</v>
      </c>
      <c r="T37" s="29"/>
    </row>
    <row r="38" spans="1:21" x14ac:dyDescent="0.25">
      <c r="A38" s="28">
        <v>42311</v>
      </c>
      <c r="B38" s="13" t="s">
        <v>71</v>
      </c>
      <c r="C38" s="13">
        <f t="shared" si="1"/>
        <v>35</v>
      </c>
      <c r="D38" s="13" t="s">
        <v>70</v>
      </c>
      <c r="E38" s="23">
        <v>1369</v>
      </c>
      <c r="F38" s="23">
        <v>71</v>
      </c>
      <c r="G38" s="23">
        <v>25</v>
      </c>
      <c r="H38" s="29"/>
      <c r="I38" s="29"/>
      <c r="J38" s="29"/>
      <c r="K38" s="29"/>
      <c r="L38" s="29">
        <v>78</v>
      </c>
      <c r="M38" s="29"/>
      <c r="N38" s="29"/>
      <c r="O38" s="29"/>
      <c r="P38" s="29"/>
      <c r="Q38" s="29"/>
      <c r="R38" s="29">
        <f t="shared" si="0"/>
        <v>78</v>
      </c>
      <c r="T38" s="29"/>
    </row>
    <row r="39" spans="1:21" x14ac:dyDescent="0.25">
      <c r="A39" s="28">
        <v>42311</v>
      </c>
      <c r="B39" s="13" t="s">
        <v>72</v>
      </c>
      <c r="C39" s="13">
        <f t="shared" si="1"/>
        <v>36</v>
      </c>
      <c r="D39" s="13" t="s">
        <v>73</v>
      </c>
      <c r="E39" s="23">
        <v>1370</v>
      </c>
      <c r="F39" s="23">
        <v>71</v>
      </c>
      <c r="G39" s="23">
        <v>25</v>
      </c>
      <c r="H39" s="29"/>
      <c r="I39" s="29"/>
      <c r="J39" s="29"/>
      <c r="K39" s="29"/>
      <c r="L39" s="21">
        <v>1175</v>
      </c>
      <c r="M39" s="29"/>
      <c r="N39" s="29"/>
      <c r="O39" s="29"/>
      <c r="P39" s="29"/>
      <c r="Q39" s="29">
        <v>235</v>
      </c>
      <c r="R39" s="29">
        <f t="shared" ref="R39:R68" si="4">SUM(H39:Q39)</f>
        <v>1410</v>
      </c>
      <c r="T39" s="29"/>
    </row>
    <row r="40" spans="1:21" x14ac:dyDescent="0.25">
      <c r="A40" s="28">
        <v>42311</v>
      </c>
      <c r="B40" s="13" t="s">
        <v>74</v>
      </c>
      <c r="C40" s="13">
        <f t="shared" si="1"/>
        <v>37</v>
      </c>
      <c r="D40" s="13" t="s">
        <v>75</v>
      </c>
      <c r="E40" s="23">
        <v>1371</v>
      </c>
      <c r="F40" s="23">
        <v>73</v>
      </c>
      <c r="G40" s="23">
        <v>25</v>
      </c>
      <c r="H40" s="29">
        <v>110</v>
      </c>
      <c r="I40" s="29"/>
      <c r="J40" s="29"/>
      <c r="K40" s="29"/>
      <c r="L40" s="29"/>
      <c r="M40" s="29"/>
      <c r="N40" s="29"/>
      <c r="O40" s="29"/>
      <c r="P40" s="29"/>
      <c r="Q40" s="29"/>
      <c r="R40" s="29">
        <f t="shared" si="4"/>
        <v>110</v>
      </c>
      <c r="T40" s="29"/>
    </row>
    <row r="41" spans="1:21" x14ac:dyDescent="0.25">
      <c r="A41" s="28">
        <v>42311</v>
      </c>
      <c r="B41" s="13" t="s">
        <v>76</v>
      </c>
      <c r="C41" s="13">
        <f t="shared" si="1"/>
        <v>38</v>
      </c>
      <c r="D41" s="13" t="s">
        <v>75</v>
      </c>
      <c r="E41" s="23">
        <v>1366</v>
      </c>
      <c r="F41" s="23">
        <v>71</v>
      </c>
      <c r="G41" s="23">
        <v>25</v>
      </c>
      <c r="H41" s="29">
        <v>60</v>
      </c>
      <c r="I41" s="29"/>
      <c r="J41" s="29"/>
      <c r="K41" s="29"/>
      <c r="L41" s="29"/>
      <c r="M41" s="29"/>
      <c r="N41" s="29"/>
      <c r="O41" s="29"/>
      <c r="P41" s="29"/>
      <c r="Q41" s="29"/>
      <c r="R41" s="29">
        <f t="shared" si="4"/>
        <v>60</v>
      </c>
      <c r="T41" s="29"/>
    </row>
    <row r="42" spans="1:21" x14ac:dyDescent="0.25">
      <c r="A42" s="28">
        <v>42346</v>
      </c>
      <c r="B42" s="13" t="s">
        <v>38</v>
      </c>
      <c r="C42" s="13">
        <f t="shared" si="1"/>
        <v>39</v>
      </c>
      <c r="D42" s="13" t="s">
        <v>39</v>
      </c>
      <c r="E42" s="23">
        <v>1372</v>
      </c>
      <c r="F42" s="23">
        <v>72</v>
      </c>
      <c r="G42" s="31">
        <v>29</v>
      </c>
      <c r="H42" s="29"/>
      <c r="I42" s="29">
        <v>309.60000000000002</v>
      </c>
      <c r="J42" s="29">
        <v>22.04</v>
      </c>
      <c r="K42" s="29"/>
      <c r="L42" s="29"/>
      <c r="M42" s="29"/>
      <c r="N42" s="29"/>
      <c r="O42" s="29"/>
      <c r="P42" s="29"/>
      <c r="Q42" s="29"/>
      <c r="R42" s="29">
        <f t="shared" si="4"/>
        <v>331.64000000000004</v>
      </c>
      <c r="T42" s="29"/>
      <c r="U42" s="23"/>
    </row>
    <row r="43" spans="1:21" x14ac:dyDescent="0.25">
      <c r="A43" s="28">
        <v>42346</v>
      </c>
      <c r="B43" s="13" t="s">
        <v>40</v>
      </c>
      <c r="C43" s="13">
        <f t="shared" si="1"/>
        <v>40</v>
      </c>
      <c r="D43" s="13" t="s">
        <v>41</v>
      </c>
      <c r="E43" s="23">
        <v>1378</v>
      </c>
      <c r="F43" s="23">
        <v>73</v>
      </c>
      <c r="G43" s="31">
        <v>29</v>
      </c>
      <c r="H43" s="29"/>
      <c r="I43" s="29">
        <v>77.400000000000006</v>
      </c>
      <c r="J43" s="29"/>
      <c r="K43" s="29"/>
      <c r="L43" s="29"/>
      <c r="M43" s="29"/>
      <c r="N43" s="29"/>
      <c r="O43" s="29"/>
      <c r="P43" s="29"/>
      <c r="Q43" s="29"/>
      <c r="R43" s="29">
        <f t="shared" si="4"/>
        <v>77.400000000000006</v>
      </c>
      <c r="S43" s="24" t="s">
        <v>178</v>
      </c>
      <c r="T43" s="29"/>
      <c r="U43" s="23"/>
    </row>
    <row r="44" spans="1:21" x14ac:dyDescent="0.25">
      <c r="A44" s="28">
        <v>42346</v>
      </c>
      <c r="B44" s="13" t="s">
        <v>65</v>
      </c>
      <c r="C44" s="13">
        <f t="shared" si="1"/>
        <v>41</v>
      </c>
      <c r="D44" s="13" t="s">
        <v>77</v>
      </c>
      <c r="E44" s="23">
        <v>1373</v>
      </c>
      <c r="F44" s="23">
        <v>72</v>
      </c>
      <c r="G44" s="31">
        <v>29</v>
      </c>
      <c r="P44" s="21">
        <v>26.35</v>
      </c>
      <c r="R44" s="29">
        <f t="shared" si="4"/>
        <v>26.35</v>
      </c>
      <c r="T44" s="29"/>
    </row>
    <row r="45" spans="1:21" x14ac:dyDescent="0.25">
      <c r="A45" s="28">
        <v>42346</v>
      </c>
      <c r="B45" s="13" t="s">
        <v>78</v>
      </c>
      <c r="C45" s="13">
        <f t="shared" si="1"/>
        <v>42</v>
      </c>
      <c r="D45" s="13" t="s">
        <v>77</v>
      </c>
      <c r="E45" s="23">
        <v>1374</v>
      </c>
      <c r="F45" s="23">
        <v>72</v>
      </c>
      <c r="G45" s="31">
        <v>29</v>
      </c>
      <c r="P45" s="21">
        <v>37.5</v>
      </c>
      <c r="R45" s="29">
        <f t="shared" si="4"/>
        <v>37.5</v>
      </c>
      <c r="T45" s="29"/>
    </row>
    <row r="46" spans="1:21" x14ac:dyDescent="0.25">
      <c r="A46" s="28">
        <v>42346</v>
      </c>
      <c r="B46" s="13" t="s">
        <v>22</v>
      </c>
      <c r="C46" s="13">
        <f t="shared" si="1"/>
        <v>43</v>
      </c>
      <c r="D46" s="13" t="s">
        <v>51</v>
      </c>
      <c r="E46" s="23">
        <v>1375</v>
      </c>
      <c r="F46" s="23">
        <v>75</v>
      </c>
      <c r="G46" s="31">
        <v>29</v>
      </c>
      <c r="H46" s="29"/>
      <c r="I46" s="29"/>
      <c r="J46" s="29">
        <v>45</v>
      </c>
      <c r="K46" s="29"/>
      <c r="L46" s="29"/>
      <c r="M46" s="29"/>
      <c r="N46" s="29"/>
      <c r="O46" s="29"/>
      <c r="P46" s="29"/>
      <c r="Q46" s="29"/>
      <c r="R46" s="29">
        <f t="shared" si="4"/>
        <v>45</v>
      </c>
      <c r="T46" s="29"/>
      <c r="U46" s="23"/>
    </row>
    <row r="47" spans="1:21" x14ac:dyDescent="0.25">
      <c r="A47" s="28">
        <v>42346</v>
      </c>
      <c r="B47" s="13" t="s">
        <v>47</v>
      </c>
      <c r="C47" s="13">
        <f t="shared" si="1"/>
        <v>44</v>
      </c>
      <c r="D47" s="13" t="s">
        <v>48</v>
      </c>
      <c r="E47" s="23">
        <v>1376</v>
      </c>
      <c r="F47" s="23">
        <v>72</v>
      </c>
      <c r="G47" s="31">
        <v>29</v>
      </c>
      <c r="L47" s="21">
        <v>825</v>
      </c>
      <c r="R47" s="29">
        <f t="shared" si="4"/>
        <v>825</v>
      </c>
      <c r="T47" s="29"/>
    </row>
    <row r="48" spans="1:21" x14ac:dyDescent="0.25">
      <c r="A48" s="28">
        <v>42373</v>
      </c>
      <c r="B48" s="13" t="s">
        <v>176</v>
      </c>
      <c r="C48" s="13">
        <f t="shared" si="1"/>
        <v>45</v>
      </c>
      <c r="D48" s="13" t="s">
        <v>43</v>
      </c>
      <c r="E48" s="23" t="s">
        <v>177</v>
      </c>
      <c r="F48" s="23">
        <v>73</v>
      </c>
      <c r="G48" s="31">
        <v>34</v>
      </c>
      <c r="K48" s="21">
        <v>17.5</v>
      </c>
      <c r="R48" s="29">
        <f t="shared" si="4"/>
        <v>17.5</v>
      </c>
      <c r="T48" s="29"/>
    </row>
    <row r="49" spans="1:20" x14ac:dyDescent="0.25">
      <c r="A49" s="28">
        <v>42381</v>
      </c>
      <c r="B49" s="13" t="s">
        <v>38</v>
      </c>
      <c r="C49" s="13">
        <f t="shared" si="1"/>
        <v>46</v>
      </c>
      <c r="D49" s="13" t="s">
        <v>39</v>
      </c>
      <c r="E49" s="23">
        <v>1377</v>
      </c>
      <c r="F49" s="23">
        <v>73</v>
      </c>
      <c r="G49" s="31">
        <v>34</v>
      </c>
      <c r="I49" s="29">
        <v>309.60000000000002</v>
      </c>
      <c r="J49" s="29">
        <v>23.24</v>
      </c>
      <c r="K49" s="29"/>
      <c r="L49" s="29"/>
      <c r="M49" s="29"/>
      <c r="N49" s="29"/>
      <c r="O49" s="29"/>
      <c r="P49" s="29"/>
      <c r="R49" s="29">
        <f t="shared" si="4"/>
        <v>332.84000000000003</v>
      </c>
      <c r="T49" s="29"/>
    </row>
    <row r="50" spans="1:20" x14ac:dyDescent="0.25">
      <c r="A50" s="28">
        <v>42381</v>
      </c>
      <c r="B50" s="13" t="s">
        <v>40</v>
      </c>
      <c r="C50" s="13">
        <f t="shared" si="1"/>
        <v>47</v>
      </c>
      <c r="D50" s="13" t="s">
        <v>41</v>
      </c>
      <c r="E50" s="23">
        <v>1378</v>
      </c>
      <c r="F50" s="23">
        <v>73</v>
      </c>
      <c r="G50" s="31">
        <v>34</v>
      </c>
      <c r="I50" s="29">
        <v>77.400000000000006</v>
      </c>
      <c r="J50" s="29"/>
      <c r="K50" s="29"/>
      <c r="L50" s="29"/>
      <c r="M50" s="29"/>
      <c r="N50" s="29"/>
      <c r="O50" s="29"/>
      <c r="P50" s="29"/>
      <c r="R50" s="29">
        <f t="shared" si="4"/>
        <v>77.400000000000006</v>
      </c>
      <c r="S50" s="24" t="s">
        <v>178</v>
      </c>
      <c r="T50" s="29"/>
    </row>
    <row r="51" spans="1:20" x14ac:dyDescent="0.25">
      <c r="A51" s="28">
        <v>42381</v>
      </c>
      <c r="B51" s="13" t="s">
        <v>161</v>
      </c>
      <c r="C51" s="13">
        <f t="shared" si="1"/>
        <v>48</v>
      </c>
      <c r="D51" s="13" t="s">
        <v>162</v>
      </c>
      <c r="E51" s="23">
        <v>1379</v>
      </c>
      <c r="G51" s="31">
        <v>34</v>
      </c>
      <c r="J51" s="21">
        <v>21.34</v>
      </c>
      <c r="R51" s="29">
        <f t="shared" si="4"/>
        <v>21.34</v>
      </c>
      <c r="T51" s="29"/>
    </row>
    <row r="52" spans="1:20" x14ac:dyDescent="0.25">
      <c r="A52" s="28">
        <v>42381</v>
      </c>
      <c r="B52" s="13" t="s">
        <v>55</v>
      </c>
      <c r="C52" s="13">
        <f t="shared" si="1"/>
        <v>49</v>
      </c>
      <c r="D52" s="13" t="s">
        <v>56</v>
      </c>
      <c r="E52" s="23">
        <v>1380</v>
      </c>
      <c r="F52" s="23">
        <v>73</v>
      </c>
      <c r="G52" s="31">
        <v>34</v>
      </c>
      <c r="P52" s="21">
        <v>524.91</v>
      </c>
      <c r="Q52" s="21">
        <f>P52/5</f>
        <v>104.982</v>
      </c>
      <c r="R52" s="29">
        <f t="shared" si="4"/>
        <v>629.89199999999994</v>
      </c>
      <c r="T52" s="29"/>
    </row>
    <row r="53" spans="1:20" x14ac:dyDescent="0.25">
      <c r="A53" s="28">
        <v>42381</v>
      </c>
      <c r="B53" s="13" t="s">
        <v>19</v>
      </c>
      <c r="C53" s="13">
        <f t="shared" si="1"/>
        <v>50</v>
      </c>
      <c r="D53" s="13" t="s">
        <v>170</v>
      </c>
      <c r="E53" s="23">
        <v>1381</v>
      </c>
      <c r="F53" s="23">
        <v>74</v>
      </c>
      <c r="G53" s="31">
        <v>34</v>
      </c>
      <c r="L53" s="21">
        <v>86.8</v>
      </c>
      <c r="R53" s="29">
        <f t="shared" si="4"/>
        <v>86.8</v>
      </c>
      <c r="T53" s="29"/>
    </row>
    <row r="54" spans="1:20" x14ac:dyDescent="0.25">
      <c r="A54" s="28">
        <v>42402</v>
      </c>
      <c r="B54" s="13" t="s">
        <v>38</v>
      </c>
      <c r="C54" s="13">
        <f t="shared" si="1"/>
        <v>51</v>
      </c>
      <c r="D54" s="13" t="s">
        <v>39</v>
      </c>
      <c r="E54" s="23">
        <v>1382</v>
      </c>
      <c r="F54" s="23">
        <v>74</v>
      </c>
      <c r="G54" s="31">
        <v>38</v>
      </c>
      <c r="I54" s="21">
        <v>309.60000000000002</v>
      </c>
      <c r="J54" s="21">
        <v>22.44</v>
      </c>
      <c r="R54" s="29">
        <f t="shared" si="4"/>
        <v>332.04</v>
      </c>
      <c r="T54" s="29"/>
    </row>
    <row r="55" spans="1:20" x14ac:dyDescent="0.25">
      <c r="A55" s="28">
        <v>42402</v>
      </c>
      <c r="B55" s="13" t="s">
        <v>40</v>
      </c>
      <c r="C55" s="13">
        <f t="shared" si="1"/>
        <v>52</v>
      </c>
      <c r="D55" s="13" t="s">
        <v>41</v>
      </c>
      <c r="G55" s="31">
        <v>38</v>
      </c>
      <c r="I55" s="21">
        <v>77.400000000000006</v>
      </c>
      <c r="R55" s="29">
        <f t="shared" si="4"/>
        <v>77.400000000000006</v>
      </c>
      <c r="T55" s="29"/>
    </row>
    <row r="56" spans="1:20" x14ac:dyDescent="0.25">
      <c r="A56" s="28">
        <v>42402</v>
      </c>
      <c r="B56" s="13" t="s">
        <v>163</v>
      </c>
      <c r="C56" s="13">
        <f t="shared" si="1"/>
        <v>53</v>
      </c>
      <c r="D56" s="13" t="s">
        <v>164</v>
      </c>
      <c r="E56" s="23">
        <v>1383</v>
      </c>
      <c r="F56" s="23">
        <v>74</v>
      </c>
      <c r="G56" s="23">
        <v>38</v>
      </c>
      <c r="J56" s="21">
        <v>15</v>
      </c>
      <c r="R56" s="29">
        <f t="shared" si="4"/>
        <v>15</v>
      </c>
      <c r="T56" s="29"/>
    </row>
    <row r="57" spans="1:20" x14ac:dyDescent="0.25">
      <c r="A57" s="28">
        <v>42402</v>
      </c>
      <c r="B57" s="13" t="s">
        <v>165</v>
      </c>
      <c r="C57" s="13">
        <f t="shared" si="1"/>
        <v>54</v>
      </c>
      <c r="D57" s="13" t="s">
        <v>166</v>
      </c>
      <c r="E57" s="23">
        <v>1384</v>
      </c>
      <c r="F57" s="23">
        <v>74</v>
      </c>
      <c r="G57" s="23">
        <v>38</v>
      </c>
      <c r="M57" s="21">
        <v>2675.58</v>
      </c>
      <c r="Q57" s="21">
        <f>M57/5</f>
        <v>535.11599999999999</v>
      </c>
      <c r="R57" s="29">
        <f t="shared" si="4"/>
        <v>3210.6959999999999</v>
      </c>
      <c r="T57" s="29"/>
    </row>
    <row r="58" spans="1:20" x14ac:dyDescent="0.25">
      <c r="A58" s="28">
        <v>42402</v>
      </c>
      <c r="B58" s="13" t="s">
        <v>181</v>
      </c>
      <c r="C58" s="13">
        <f t="shared" si="1"/>
        <v>55</v>
      </c>
      <c r="D58" s="13" t="s">
        <v>180</v>
      </c>
      <c r="E58" s="23">
        <v>1395</v>
      </c>
      <c r="F58" s="23">
        <v>74</v>
      </c>
      <c r="G58" s="23">
        <v>37</v>
      </c>
      <c r="J58" s="21">
        <v>945.76</v>
      </c>
      <c r="R58" s="29">
        <f t="shared" si="4"/>
        <v>945.76</v>
      </c>
      <c r="T58" s="29"/>
    </row>
    <row r="59" spans="1:20" x14ac:dyDescent="0.25">
      <c r="A59" s="28">
        <v>42402</v>
      </c>
      <c r="B59" s="13" t="s">
        <v>74</v>
      </c>
      <c r="C59" s="13">
        <f t="shared" si="1"/>
        <v>56</v>
      </c>
      <c r="D59" s="13" t="s">
        <v>75</v>
      </c>
      <c r="E59" s="23">
        <v>1386</v>
      </c>
      <c r="F59" s="23">
        <v>75</v>
      </c>
      <c r="G59" s="23">
        <v>38</v>
      </c>
      <c r="H59" s="21">
        <v>120</v>
      </c>
      <c r="R59" s="29">
        <f t="shared" si="4"/>
        <v>120</v>
      </c>
      <c r="T59" s="29"/>
    </row>
    <row r="60" spans="1:20" x14ac:dyDescent="0.25">
      <c r="A60" s="28">
        <v>42402</v>
      </c>
      <c r="B60" s="13" t="s">
        <v>167</v>
      </c>
      <c r="C60" s="13">
        <f t="shared" si="1"/>
        <v>57</v>
      </c>
      <c r="D60" s="13" t="s">
        <v>75</v>
      </c>
      <c r="E60" s="23">
        <v>1387</v>
      </c>
      <c r="F60" s="23">
        <v>74</v>
      </c>
      <c r="G60" s="23">
        <v>38</v>
      </c>
      <c r="H60" s="29">
        <v>130</v>
      </c>
      <c r="I60" s="29"/>
      <c r="J60" s="29"/>
      <c r="K60" s="29"/>
      <c r="L60" s="29"/>
      <c r="M60" s="29"/>
      <c r="N60" s="29"/>
      <c r="O60" s="29"/>
      <c r="P60" s="29"/>
      <c r="Q60" s="29"/>
      <c r="R60" s="29">
        <f t="shared" si="4"/>
        <v>130</v>
      </c>
      <c r="T60" s="29"/>
    </row>
    <row r="61" spans="1:20" x14ac:dyDescent="0.25">
      <c r="A61" s="28">
        <v>42402</v>
      </c>
      <c r="B61" s="13" t="s">
        <v>168</v>
      </c>
      <c r="C61" s="13">
        <f t="shared" si="1"/>
        <v>58</v>
      </c>
      <c r="D61" s="13" t="s">
        <v>75</v>
      </c>
      <c r="E61" s="23">
        <v>1388</v>
      </c>
      <c r="F61" s="23">
        <v>74</v>
      </c>
      <c r="G61" s="23">
        <v>38</v>
      </c>
      <c r="H61" s="29">
        <v>200</v>
      </c>
      <c r="I61" s="29"/>
      <c r="J61" s="29"/>
      <c r="K61" s="29"/>
      <c r="L61" s="29"/>
      <c r="M61" s="29"/>
      <c r="N61" s="29"/>
      <c r="O61" s="29"/>
      <c r="P61" s="29"/>
      <c r="Q61" s="29"/>
      <c r="R61" s="29">
        <f t="shared" si="4"/>
        <v>200</v>
      </c>
      <c r="T61" s="29"/>
    </row>
    <row r="62" spans="1:20" x14ac:dyDescent="0.25">
      <c r="A62" s="28">
        <v>42402</v>
      </c>
      <c r="B62" s="13" t="s">
        <v>169</v>
      </c>
      <c r="C62" s="13">
        <f t="shared" si="1"/>
        <v>59</v>
      </c>
      <c r="D62" s="13" t="s">
        <v>75</v>
      </c>
      <c r="E62" s="23">
        <v>1389</v>
      </c>
      <c r="F62" s="23">
        <v>74</v>
      </c>
      <c r="G62" s="23">
        <v>38</v>
      </c>
      <c r="H62" s="29">
        <v>75</v>
      </c>
      <c r="I62" s="29"/>
      <c r="J62" s="29"/>
      <c r="K62" s="29"/>
      <c r="L62" s="29"/>
      <c r="M62" s="29"/>
      <c r="N62" s="29"/>
      <c r="O62" s="29"/>
      <c r="P62" s="29"/>
      <c r="Q62" s="29"/>
      <c r="R62" s="29">
        <f t="shared" si="4"/>
        <v>75</v>
      </c>
      <c r="T62" s="29"/>
    </row>
    <row r="63" spans="1:20" x14ac:dyDescent="0.25">
      <c r="A63" s="28">
        <v>42430</v>
      </c>
      <c r="B63" s="13" t="s">
        <v>38</v>
      </c>
      <c r="C63" s="13">
        <f t="shared" si="1"/>
        <v>60</v>
      </c>
      <c r="D63" s="13" t="s">
        <v>39</v>
      </c>
      <c r="E63" s="23">
        <v>1390</v>
      </c>
      <c r="F63" s="23">
        <v>75</v>
      </c>
      <c r="G63" s="23">
        <v>43</v>
      </c>
      <c r="H63" s="29">
        <v>103.92</v>
      </c>
      <c r="I63" s="29">
        <v>309.60000000000002</v>
      </c>
      <c r="J63" s="29">
        <v>22.72</v>
      </c>
      <c r="K63" s="29"/>
      <c r="L63" s="29"/>
      <c r="M63" s="29"/>
      <c r="N63" s="29"/>
      <c r="O63" s="29"/>
      <c r="P63" s="29"/>
      <c r="Q63" s="21">
        <f>H63/5</f>
        <v>20.783999999999999</v>
      </c>
      <c r="R63" s="29">
        <f t="shared" si="4"/>
        <v>457.024</v>
      </c>
      <c r="T63" s="29"/>
    </row>
    <row r="64" spans="1:20" x14ac:dyDescent="0.25">
      <c r="A64" s="28">
        <v>42430</v>
      </c>
      <c r="B64" s="13" t="s">
        <v>40</v>
      </c>
      <c r="C64" s="13">
        <f t="shared" si="1"/>
        <v>61</v>
      </c>
      <c r="D64" s="13" t="s">
        <v>41</v>
      </c>
      <c r="G64" s="23">
        <v>43</v>
      </c>
      <c r="H64" s="29"/>
      <c r="I64" s="29">
        <v>77.400000000000006</v>
      </c>
      <c r="J64" s="29"/>
      <c r="K64" s="29"/>
      <c r="L64" s="29"/>
      <c r="M64" s="29"/>
      <c r="N64" s="29"/>
      <c r="O64" s="29"/>
      <c r="P64" s="29"/>
      <c r="Q64" s="29"/>
      <c r="R64" s="29">
        <f t="shared" si="4"/>
        <v>77.400000000000006</v>
      </c>
      <c r="T64" s="29"/>
    </row>
    <row r="65" spans="1:20" x14ac:dyDescent="0.25">
      <c r="A65" s="28">
        <v>42430</v>
      </c>
      <c r="B65" s="13" t="s">
        <v>171</v>
      </c>
      <c r="C65" s="13">
        <f t="shared" si="1"/>
        <v>62</v>
      </c>
      <c r="D65" s="13" t="s">
        <v>172</v>
      </c>
      <c r="E65" s="23">
        <v>1391</v>
      </c>
      <c r="F65" s="23">
        <v>75</v>
      </c>
      <c r="G65" s="23">
        <v>43</v>
      </c>
      <c r="H65" s="29"/>
      <c r="I65" s="29"/>
      <c r="J65" s="29"/>
      <c r="K65" s="29"/>
      <c r="L65" s="29">
        <v>400</v>
      </c>
      <c r="M65" s="29"/>
      <c r="N65" s="29"/>
      <c r="O65" s="29"/>
      <c r="P65" s="29"/>
      <c r="Q65" s="29"/>
      <c r="R65" s="29">
        <f t="shared" si="4"/>
        <v>400</v>
      </c>
      <c r="T65" s="29"/>
    </row>
    <row r="66" spans="1:20" x14ac:dyDescent="0.25">
      <c r="A66" s="28">
        <v>42430</v>
      </c>
      <c r="B66" s="13" t="s">
        <v>173</v>
      </c>
      <c r="C66" s="13">
        <f t="shared" si="1"/>
        <v>63</v>
      </c>
      <c r="D66" s="13" t="s">
        <v>174</v>
      </c>
      <c r="E66" s="23">
        <v>1392</v>
      </c>
      <c r="F66" s="23">
        <v>75</v>
      </c>
      <c r="G66" s="23">
        <v>43</v>
      </c>
      <c r="H66" s="29"/>
      <c r="I66" s="29"/>
      <c r="J66" s="29"/>
      <c r="K66" s="29"/>
      <c r="L66" s="29"/>
      <c r="M66" s="29"/>
      <c r="N66" s="29"/>
      <c r="O66" s="29"/>
      <c r="P66" s="29">
        <v>221</v>
      </c>
      <c r="Q66" s="29"/>
      <c r="R66" s="29">
        <f t="shared" si="4"/>
        <v>221</v>
      </c>
      <c r="T66" s="29"/>
    </row>
    <row r="67" spans="1:20" x14ac:dyDescent="0.25">
      <c r="A67" s="28">
        <v>42430</v>
      </c>
      <c r="B67" s="13" t="s">
        <v>182</v>
      </c>
      <c r="C67" s="13">
        <f t="shared" si="1"/>
        <v>64</v>
      </c>
      <c r="D67" s="13" t="s">
        <v>183</v>
      </c>
      <c r="E67" s="23">
        <v>1393</v>
      </c>
      <c r="F67" s="23">
        <v>75</v>
      </c>
      <c r="G67" s="23">
        <v>43</v>
      </c>
      <c r="H67" s="29"/>
      <c r="I67" s="29"/>
      <c r="J67" s="29"/>
      <c r="K67" s="29"/>
      <c r="L67" s="29"/>
      <c r="M67" s="29"/>
      <c r="N67" s="29"/>
      <c r="O67" s="29"/>
      <c r="P67" s="29">
        <v>295</v>
      </c>
      <c r="Q67" s="21">
        <f>P67/5</f>
        <v>59</v>
      </c>
      <c r="R67" s="29">
        <f t="shared" si="4"/>
        <v>354</v>
      </c>
      <c r="T67" s="29"/>
    </row>
    <row r="68" spans="1:20" x14ac:dyDescent="0.25">
      <c r="A68" s="28">
        <v>42430</v>
      </c>
      <c r="B68" s="13" t="s">
        <v>175</v>
      </c>
      <c r="C68" s="13">
        <f t="shared" si="1"/>
        <v>65</v>
      </c>
      <c r="D68" s="13" t="s">
        <v>75</v>
      </c>
      <c r="E68" s="23">
        <v>1394</v>
      </c>
      <c r="F68" s="23">
        <v>75</v>
      </c>
      <c r="G68" s="23">
        <v>43</v>
      </c>
      <c r="H68" s="29">
        <v>110</v>
      </c>
      <c r="I68" s="29"/>
      <c r="J68" s="29"/>
      <c r="K68" s="29"/>
      <c r="L68" s="29"/>
      <c r="M68" s="29"/>
      <c r="N68" s="29"/>
      <c r="O68" s="29"/>
      <c r="P68" s="29"/>
      <c r="Q68" s="29"/>
      <c r="R68" s="29">
        <f t="shared" si="4"/>
        <v>110</v>
      </c>
      <c r="T68" s="29"/>
    </row>
    <row r="69" spans="1:20" x14ac:dyDescent="0.25">
      <c r="A69" s="22" t="s">
        <v>24</v>
      </c>
      <c r="B69" s="1"/>
      <c r="C69" s="1"/>
      <c r="D69" s="1"/>
      <c r="E69" s="18"/>
      <c r="F69" s="18"/>
      <c r="G69" s="3"/>
      <c r="H69" s="7">
        <f>SUM(H4:H68)</f>
        <v>1017.42</v>
      </c>
      <c r="I69" s="7">
        <f t="shared" ref="I69:Q69" si="5">SUM(I4:I68)</f>
        <v>4775</v>
      </c>
      <c r="J69" s="7">
        <f t="shared" si="5"/>
        <v>2454.8399999999997</v>
      </c>
      <c r="K69" s="7">
        <f t="shared" si="5"/>
        <v>396.5</v>
      </c>
      <c r="L69" s="7">
        <f t="shared" si="5"/>
        <v>3171.63</v>
      </c>
      <c r="M69" s="7">
        <f t="shared" si="5"/>
        <v>2675.58</v>
      </c>
      <c r="N69" s="7">
        <f t="shared" si="5"/>
        <v>453.88</v>
      </c>
      <c r="O69" s="7">
        <f t="shared" si="5"/>
        <v>0</v>
      </c>
      <c r="P69" s="7">
        <f t="shared" si="5"/>
        <v>20928.93</v>
      </c>
      <c r="Q69" s="7">
        <f t="shared" si="5"/>
        <v>5100.1319999999996</v>
      </c>
      <c r="R69" s="7">
        <f>SUM(R4:R68)</f>
        <v>40973.912000000004</v>
      </c>
    </row>
    <row r="70" spans="1:20" x14ac:dyDescent="0.25">
      <c r="R70" s="21">
        <f>SUM(H69:Q69)</f>
        <v>40973.911999999997</v>
      </c>
    </row>
    <row r="72" spans="1:20" x14ac:dyDescent="0.25">
      <c r="A72" s="20"/>
    </row>
    <row r="76" spans="1:20" x14ac:dyDescent="0.25">
      <c r="D76" s="5"/>
      <c r="E76" s="18"/>
      <c r="F76" s="18"/>
      <c r="G76" s="1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20" x14ac:dyDescent="0.25">
      <c r="D77" s="1"/>
      <c r="E77" s="18"/>
      <c r="F77" s="18"/>
      <c r="G77" s="1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20" x14ac:dyDescent="0.25">
      <c r="D78" s="1"/>
      <c r="E78" s="18"/>
      <c r="F78" s="18"/>
      <c r="G78" s="1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20" x14ac:dyDescent="0.25">
      <c r="D79" s="1"/>
      <c r="E79" s="18"/>
      <c r="F79" s="18"/>
      <c r="G79" s="1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2" spans="1:20" x14ac:dyDescent="0.25">
      <c r="A82" s="25"/>
      <c r="B82" s="4"/>
      <c r="C82" s="4"/>
      <c r="D82" s="4"/>
      <c r="E82" s="17"/>
      <c r="F82" s="17"/>
      <c r="G82" s="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20" x14ac:dyDescent="0.25">
      <c r="A83" s="32"/>
      <c r="B83" s="4"/>
      <c r="C83" s="4"/>
      <c r="D83" s="4"/>
      <c r="E83" s="17"/>
      <c r="F83" s="17"/>
      <c r="G83" s="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7" spans="1:20" x14ac:dyDescent="0.25">
      <c r="A87" s="20"/>
    </row>
    <row r="89" spans="1:20" x14ac:dyDescent="0.25">
      <c r="A89" s="20"/>
    </row>
    <row r="90" spans="1:20" x14ac:dyDescent="0.25">
      <c r="A90" s="20"/>
    </row>
    <row r="91" spans="1:20" s="1" customFormat="1" x14ac:dyDescent="0.25">
      <c r="A91" s="19"/>
      <c r="E91" s="18"/>
      <c r="F91" s="18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33"/>
      <c r="T91" s="7"/>
    </row>
    <row r="93" spans="1:20" x14ac:dyDescent="0.25">
      <c r="A93" s="20"/>
    </row>
  </sheetData>
  <sheetProtection algorithmName="SHA-512" hashValue="TFIoLC2aIXZjbXqDj28xxmkXgg14eHURJmY6oyK8t8O6PYvCaWEVSSOj882z7NytSwAk9wegRF38657twKgSFg==" saltValue="faovCvR4TTrnkziaNJgMmw==" spinCount="100000" sheet="1" objects="1" scenarios="1"/>
  <sortState ref="A20:W25">
    <sortCondition ref="E20:E25"/>
  </sortState>
  <phoneticPr fontId="0" type="noConversion"/>
  <printOptions gridLines="1"/>
  <pageMargins left="0" right="0" top="0.19685039370078741" bottom="0.19685039370078741" header="0.51181102362204722" footer="0.51181102362204722"/>
  <pageSetup paperSize="9" scale="67" fitToHeight="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4" workbookViewId="0">
      <selection activeCell="J37" sqref="J37"/>
    </sheetView>
  </sheetViews>
  <sheetFormatPr defaultColWidth="9.109375" defaultRowHeight="13.2" x14ac:dyDescent="0.25"/>
  <cols>
    <col min="1" max="2" width="9.109375" style="8"/>
    <col min="3" max="3" width="11.33203125" style="8" customWidth="1"/>
    <col min="4" max="4" width="12.88671875" style="12" customWidth="1"/>
    <col min="5" max="5" width="12" style="12" customWidth="1"/>
    <col min="6" max="6" width="5" style="12" customWidth="1"/>
    <col min="7" max="7" width="24.109375" style="8" customWidth="1"/>
    <col min="8" max="8" width="12.6640625" style="12" customWidth="1"/>
    <col min="9" max="9" width="12.109375" style="12" customWidth="1"/>
    <col min="10" max="10" width="12.33203125" style="8" customWidth="1"/>
    <col min="11" max="16384" width="9.109375" style="8"/>
  </cols>
  <sheetData>
    <row r="1" spans="1:10" x14ac:dyDescent="0.25">
      <c r="A1" s="4" t="s">
        <v>79</v>
      </c>
      <c r="B1" s="13"/>
      <c r="C1" s="13"/>
      <c r="D1" s="21"/>
      <c r="E1" s="21"/>
      <c r="F1" s="21"/>
      <c r="G1" s="13"/>
      <c r="H1" s="21"/>
      <c r="I1" s="21"/>
      <c r="J1" s="13"/>
    </row>
    <row r="2" spans="1:10" x14ac:dyDescent="0.25">
      <c r="A2" s="1"/>
      <c r="B2" s="13"/>
      <c r="C2" s="13"/>
      <c r="D2" s="21"/>
      <c r="E2" s="21"/>
      <c r="F2" s="21"/>
      <c r="G2" s="13"/>
      <c r="H2" s="21"/>
      <c r="I2" s="21"/>
      <c r="J2" s="13"/>
    </row>
    <row r="3" spans="1:10" x14ac:dyDescent="0.25">
      <c r="A3" s="4" t="s">
        <v>80</v>
      </c>
      <c r="B3" s="13"/>
      <c r="C3" s="13"/>
      <c r="D3" s="21"/>
      <c r="E3" s="21"/>
      <c r="F3" s="21"/>
      <c r="G3" s="4" t="s">
        <v>81</v>
      </c>
      <c r="H3" s="15"/>
      <c r="I3" s="21"/>
      <c r="J3" s="13"/>
    </row>
    <row r="5" spans="1:10" x14ac:dyDescent="0.25">
      <c r="A5" s="13" t="s">
        <v>82</v>
      </c>
      <c r="B5" s="13"/>
      <c r="C5" s="13"/>
      <c r="D5" s="21">
        <v>34066.26</v>
      </c>
      <c r="E5" s="21">
        <f>SUM(D5)</f>
        <v>34066.26</v>
      </c>
      <c r="F5" s="21"/>
      <c r="G5" s="13" t="s">
        <v>83</v>
      </c>
      <c r="H5" s="21"/>
      <c r="I5" s="21">
        <v>24089.05</v>
      </c>
      <c r="J5" s="13"/>
    </row>
    <row r="6" spans="1:10" x14ac:dyDescent="0.25">
      <c r="A6" s="13"/>
      <c r="B6" s="13"/>
      <c r="C6" s="13"/>
      <c r="D6" s="21"/>
      <c r="E6" s="21"/>
      <c r="F6" s="21"/>
      <c r="G6" s="13"/>
      <c r="H6" s="21"/>
      <c r="I6" s="21"/>
      <c r="J6" s="13"/>
    </row>
    <row r="7" spans="1:10" x14ac:dyDescent="0.25">
      <c r="A7" s="13"/>
      <c r="B7" s="13"/>
      <c r="C7" s="21"/>
      <c r="D7" s="21"/>
      <c r="E7" s="21"/>
      <c r="F7" s="21"/>
      <c r="G7" s="10"/>
      <c r="H7" s="21"/>
      <c r="I7" s="21"/>
      <c r="J7" s="13"/>
    </row>
    <row r="8" spans="1:10" x14ac:dyDescent="0.25">
      <c r="A8" s="1" t="s">
        <v>84</v>
      </c>
      <c r="B8" s="13"/>
      <c r="C8" s="13"/>
      <c r="D8" s="21"/>
      <c r="E8" s="21"/>
      <c r="F8" s="21"/>
      <c r="G8" s="11" t="s">
        <v>85</v>
      </c>
      <c r="H8" s="21"/>
      <c r="I8" s="21"/>
      <c r="J8" s="13"/>
    </row>
    <row r="9" spans="1:10" x14ac:dyDescent="0.25">
      <c r="A9" s="13"/>
      <c r="B9" s="13" t="s">
        <v>37</v>
      </c>
      <c r="C9" s="56"/>
      <c r="D9" s="21">
        <f>SUM(Receipts!G13)</f>
        <v>7605.56</v>
      </c>
      <c r="E9" s="21"/>
      <c r="F9" s="21"/>
      <c r="G9" s="13" t="s">
        <v>188</v>
      </c>
      <c r="H9" s="12">
        <v>35</v>
      </c>
      <c r="J9" s="21"/>
    </row>
    <row r="10" spans="1:10" x14ac:dyDescent="0.25">
      <c r="A10" s="13"/>
      <c r="B10" s="13" t="s">
        <v>11</v>
      </c>
      <c r="C10" s="56"/>
      <c r="D10" s="21">
        <f>SUM(Receipts!H13)</f>
        <v>19389</v>
      </c>
      <c r="E10" s="21"/>
      <c r="F10" s="21"/>
      <c r="G10" s="20" t="s">
        <v>184</v>
      </c>
      <c r="H10" s="21">
        <v>21.34</v>
      </c>
      <c r="I10" s="21"/>
      <c r="J10" s="21"/>
    </row>
    <row r="11" spans="1:10" x14ac:dyDescent="0.25">
      <c r="A11" s="13"/>
      <c r="B11" s="13" t="s">
        <v>12</v>
      </c>
      <c r="C11" s="56"/>
      <c r="D11" s="21">
        <f>SUM(Receipts!I13)</f>
        <v>3285</v>
      </c>
      <c r="E11" s="21"/>
      <c r="F11" s="21"/>
      <c r="G11" s="20" t="s">
        <v>40</v>
      </c>
      <c r="H11" s="21">
        <f>2*77.4</f>
        <v>154.80000000000001</v>
      </c>
      <c r="I11" s="21">
        <f>SUM(H9:H11)</f>
        <v>211.14000000000001</v>
      </c>
      <c r="J11" s="57"/>
    </row>
    <row r="12" spans="1:10" x14ac:dyDescent="0.25">
      <c r="A12" s="13"/>
      <c r="B12" s="13" t="s">
        <v>187</v>
      </c>
      <c r="C12" s="56"/>
      <c r="D12" s="21">
        <f>Receipts!J13</f>
        <v>506</v>
      </c>
      <c r="E12" s="21">
        <f>SUM(D9:D12)</f>
        <v>30785.56</v>
      </c>
      <c r="F12" s="21"/>
      <c r="G12" s="36"/>
      <c r="H12" s="34"/>
      <c r="I12" s="21"/>
      <c r="J12" s="57"/>
    </row>
    <row r="13" spans="1:10" x14ac:dyDescent="0.25">
      <c r="A13" s="13"/>
      <c r="B13" s="13"/>
      <c r="C13" s="56"/>
      <c r="D13" s="21"/>
      <c r="E13" s="13"/>
      <c r="F13" s="21"/>
      <c r="G13" s="36"/>
      <c r="H13" s="34"/>
      <c r="I13" s="21"/>
      <c r="J13" s="57"/>
    </row>
    <row r="14" spans="1:10" x14ac:dyDescent="0.25">
      <c r="A14" s="1" t="s">
        <v>86</v>
      </c>
      <c r="B14" s="13"/>
      <c r="C14" s="13"/>
      <c r="D14" s="21"/>
      <c r="E14" s="21"/>
      <c r="F14" s="21"/>
      <c r="G14" s="11"/>
      <c r="H14" s="21"/>
      <c r="I14" s="21"/>
      <c r="J14" s="57"/>
    </row>
    <row r="15" spans="1:10" x14ac:dyDescent="0.25">
      <c r="A15" s="13"/>
      <c r="B15" s="13" t="s">
        <v>29</v>
      </c>
      <c r="C15" s="56"/>
      <c r="D15" s="21">
        <f>SUM(Payments!H69)</f>
        <v>1017.42</v>
      </c>
      <c r="E15" s="21"/>
      <c r="F15" s="21"/>
      <c r="G15" s="13"/>
      <c r="J15" s="13"/>
    </row>
    <row r="16" spans="1:10" x14ac:dyDescent="0.25">
      <c r="B16" s="13" t="s">
        <v>30</v>
      </c>
      <c r="C16" s="56"/>
      <c r="D16" s="21">
        <f>SUM(Payments!I69)</f>
        <v>4775</v>
      </c>
      <c r="E16" s="21"/>
      <c r="F16" s="21"/>
    </row>
    <row r="17" spans="1:9" x14ac:dyDescent="0.25">
      <c r="B17" s="13" t="s">
        <v>87</v>
      </c>
      <c r="C17" s="56"/>
      <c r="D17" s="21">
        <f>SUM(Payments!J69)</f>
        <v>2454.8399999999997</v>
      </c>
      <c r="E17" s="21"/>
      <c r="F17" s="21"/>
      <c r="G17" s="13"/>
      <c r="H17" s="21"/>
      <c r="I17" s="21"/>
    </row>
    <row r="18" spans="1:9" x14ac:dyDescent="0.25">
      <c r="B18" s="13" t="s">
        <v>88</v>
      </c>
      <c r="C18" s="56"/>
      <c r="D18" s="21">
        <f>SUM(Payments!K69)</f>
        <v>396.5</v>
      </c>
      <c r="E18" s="21"/>
      <c r="F18" s="21"/>
      <c r="G18" s="10"/>
      <c r="H18" s="21"/>
      <c r="I18" s="21"/>
    </row>
    <row r="19" spans="1:9" x14ac:dyDescent="0.25">
      <c r="B19" s="13" t="s">
        <v>89</v>
      </c>
      <c r="C19" s="56"/>
      <c r="D19" s="21">
        <f>SUM(Payments!L69)</f>
        <v>3171.63</v>
      </c>
      <c r="E19" s="21"/>
      <c r="F19" s="21"/>
      <c r="G19" s="13"/>
      <c r="H19" s="21"/>
      <c r="I19" s="21"/>
    </row>
    <row r="20" spans="1:9" x14ac:dyDescent="0.25">
      <c r="B20" s="13" t="s">
        <v>34</v>
      </c>
      <c r="C20" s="56"/>
      <c r="D20" s="21">
        <f>SUM(Payments!M69)</f>
        <v>2675.58</v>
      </c>
      <c r="E20" s="21"/>
      <c r="F20" s="21"/>
      <c r="G20" s="13"/>
      <c r="H20" s="21"/>
      <c r="I20" s="21"/>
    </row>
    <row r="21" spans="1:9" x14ac:dyDescent="0.25">
      <c r="B21" s="13" t="s">
        <v>90</v>
      </c>
      <c r="C21" s="56"/>
      <c r="D21" s="21">
        <f>SUM(Payments!N69)</f>
        <v>453.88</v>
      </c>
      <c r="E21" s="21"/>
      <c r="F21" s="21"/>
      <c r="G21" s="10"/>
      <c r="H21" s="21"/>
      <c r="I21" s="21"/>
    </row>
    <row r="22" spans="1:9" x14ac:dyDescent="0.25">
      <c r="B22" s="13" t="s">
        <v>91</v>
      </c>
      <c r="C22" s="56"/>
      <c r="D22" s="21">
        <f>SUM(Payments!P69)</f>
        <v>20928.93</v>
      </c>
      <c r="E22" s="21"/>
      <c r="F22" s="21"/>
      <c r="G22" s="13"/>
      <c r="H22" s="21"/>
      <c r="I22" s="21"/>
    </row>
    <row r="23" spans="1:9" x14ac:dyDescent="0.25">
      <c r="B23" s="13" t="s">
        <v>37</v>
      </c>
      <c r="C23" s="56"/>
      <c r="D23" s="21">
        <f>SUM(Payments!Q69)</f>
        <v>5100.1319999999996</v>
      </c>
      <c r="E23" s="21">
        <f>SUM(D15:D23)</f>
        <v>40973.911999999997</v>
      </c>
      <c r="F23" s="21"/>
      <c r="G23" s="13"/>
      <c r="H23" s="21"/>
      <c r="I23" s="21"/>
    </row>
    <row r="24" spans="1:9" x14ac:dyDescent="0.25">
      <c r="B24" s="13"/>
      <c r="C24" s="56"/>
      <c r="D24" s="21"/>
      <c r="E24" s="13"/>
      <c r="F24" s="21"/>
      <c r="G24" s="13"/>
      <c r="H24" s="21"/>
      <c r="I24" s="21"/>
    </row>
    <row r="26" spans="1:9" x14ac:dyDescent="0.25">
      <c r="B26" s="13"/>
      <c r="C26" s="1" t="s">
        <v>15</v>
      </c>
      <c r="D26" s="7"/>
      <c r="E26" s="7">
        <f>E5+E12-E23</f>
        <v>23877.90800000001</v>
      </c>
      <c r="F26" s="21"/>
      <c r="G26" s="1" t="s">
        <v>15</v>
      </c>
      <c r="H26" s="7"/>
      <c r="I26" s="7">
        <f>I5-I11+I18</f>
        <v>23877.91</v>
      </c>
    </row>
    <row r="27" spans="1:9" x14ac:dyDescent="0.25">
      <c r="B27" s="13"/>
      <c r="C27" s="1"/>
      <c r="D27" s="21"/>
      <c r="E27" s="21"/>
      <c r="F27" s="21"/>
      <c r="G27" s="13"/>
      <c r="H27" s="21"/>
      <c r="I27" s="21"/>
    </row>
    <row r="29" spans="1:9" x14ac:dyDescent="0.25">
      <c r="B29" s="1" t="s">
        <v>92</v>
      </c>
      <c r="C29" s="13"/>
      <c r="D29" s="21"/>
      <c r="E29" s="21"/>
      <c r="F29" s="21"/>
      <c r="G29" s="1" t="s">
        <v>93</v>
      </c>
      <c r="H29" s="21"/>
      <c r="I29" s="7" t="s">
        <v>3</v>
      </c>
    </row>
    <row r="31" spans="1:9" x14ac:dyDescent="0.25">
      <c r="A31" s="1"/>
    </row>
    <row r="32" spans="1:9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55"/>
    </row>
    <row r="36" spans="1:1" x14ac:dyDescent="0.25">
      <c r="A36" s="13"/>
    </row>
  </sheetData>
  <sheetProtection algorithmName="SHA-512" hashValue="6vd10vWEDb9hotBweimp1+7rOkY5FQDNJ9qK0/NC4V3+787hCr9KMybRAoNzJCW6tUZL10rH8RMqRuKongOtkg==" saltValue="TRAKKIOmdbDCCRd4DSu9kw==" spinCount="100000" sheet="1" objects="1" scenarios="1"/>
  <phoneticPr fontId="0" type="noConversion"/>
  <printOptions gridLines="1"/>
  <pageMargins left="0.78740157480314965" right="0.78740157480314965" top="0.78740157480314965" bottom="0.78740157480314965" header="0.51181102362204722" footer="0.51181102362204722"/>
  <pageSetup paperSize="9" orientation="landscape" horizontalDpi="4294967295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34"/>
  <sheetViews>
    <sheetView tabSelected="1" topLeftCell="A22" zoomScale="85" zoomScaleNormal="85" workbookViewId="0">
      <selection activeCell="F56" sqref="F56"/>
    </sheetView>
  </sheetViews>
  <sheetFormatPr defaultColWidth="9.109375" defaultRowHeight="13.2" x14ac:dyDescent="0.25"/>
  <cols>
    <col min="1" max="1" width="12.6640625" style="52" customWidth="1"/>
    <col min="2" max="2" width="27" style="53" customWidth="1"/>
    <col min="3" max="3" width="19.109375" style="53" customWidth="1"/>
    <col min="4" max="4" width="15.109375" style="53" customWidth="1"/>
    <col min="5" max="6" width="12.6640625" style="53" customWidth="1"/>
    <col min="7" max="7" width="20.109375" style="52" customWidth="1"/>
    <col min="8" max="16384" width="9.109375" style="53"/>
  </cols>
  <sheetData>
    <row r="1" spans="1:11" s="38" customFormat="1" ht="17.399999999999999" x14ac:dyDescent="0.3">
      <c r="A1" s="37" t="s">
        <v>94</v>
      </c>
      <c r="G1" s="39"/>
    </row>
    <row r="2" spans="1:11" s="40" customFormat="1" ht="13.5" customHeight="1" x14ac:dyDescent="0.25">
      <c r="A2" s="41"/>
      <c r="B2" s="43"/>
      <c r="C2" s="43"/>
      <c r="D2" s="43"/>
      <c r="E2" s="43"/>
      <c r="F2" s="43"/>
      <c r="G2" s="47"/>
    </row>
    <row r="3" spans="1:11" s="40" customFormat="1" ht="9" customHeight="1" x14ac:dyDescent="0.25">
      <c r="A3" s="41"/>
      <c r="B3" s="43"/>
      <c r="C3" s="43"/>
      <c r="D3" s="43"/>
      <c r="E3" s="43"/>
      <c r="F3" s="43"/>
      <c r="G3" s="47"/>
    </row>
    <row r="4" spans="1:11" s="43" customFormat="1" x14ac:dyDescent="0.25">
      <c r="A4" s="41" t="s">
        <v>4</v>
      </c>
      <c r="B4" s="42" t="s">
        <v>7</v>
      </c>
      <c r="C4" s="42" t="s">
        <v>95</v>
      </c>
      <c r="D4" s="42" t="s">
        <v>96</v>
      </c>
      <c r="E4" s="42" t="s">
        <v>97</v>
      </c>
      <c r="F4" s="42"/>
      <c r="G4" s="41" t="s">
        <v>98</v>
      </c>
    </row>
    <row r="5" spans="1:11" s="43" customFormat="1" ht="14.25" customHeight="1" x14ac:dyDescent="0.25">
      <c r="A5" s="44"/>
      <c r="B5" s="42"/>
      <c r="C5" s="42"/>
      <c r="D5" s="42"/>
      <c r="E5" s="42" t="s">
        <v>99</v>
      </c>
      <c r="F5" s="42"/>
      <c r="G5" s="41" t="s">
        <v>100</v>
      </c>
    </row>
    <row r="6" spans="1:11" s="46" customFormat="1" x14ac:dyDescent="0.25">
      <c r="A6" s="58" t="s">
        <v>101</v>
      </c>
      <c r="B6" s="45"/>
      <c r="C6" s="43"/>
      <c r="D6" s="43"/>
      <c r="E6" s="43"/>
      <c r="F6" s="43"/>
      <c r="G6" s="47"/>
    </row>
    <row r="7" spans="1:11" s="46" customFormat="1" ht="38.25" customHeight="1" x14ac:dyDescent="0.25">
      <c r="A7" s="47" t="s">
        <v>102</v>
      </c>
      <c r="B7" s="43" t="s">
        <v>103</v>
      </c>
      <c r="C7" s="43" t="s">
        <v>102</v>
      </c>
      <c r="D7" s="43" t="s">
        <v>104</v>
      </c>
      <c r="E7" s="49">
        <v>600</v>
      </c>
      <c r="F7" s="49">
        <f>'[1]Fixed Assets'!E7-E7</f>
        <v>0</v>
      </c>
      <c r="G7" s="47" t="s">
        <v>105</v>
      </c>
      <c r="H7" s="63"/>
      <c r="I7" s="63"/>
      <c r="J7" s="63"/>
      <c r="K7" s="63"/>
    </row>
    <row r="8" spans="1:11" s="46" customFormat="1" x14ac:dyDescent="0.25">
      <c r="A8" s="47" t="s">
        <v>102</v>
      </c>
      <c r="B8" s="43" t="s">
        <v>106</v>
      </c>
      <c r="C8" s="43" t="s">
        <v>107</v>
      </c>
      <c r="D8" s="43" t="s">
        <v>104</v>
      </c>
      <c r="E8" s="49">
        <v>9920.4</v>
      </c>
      <c r="F8" s="49">
        <f>'[1]Fixed Assets'!E8-E8</f>
        <v>0</v>
      </c>
      <c r="G8" s="48" t="s">
        <v>108</v>
      </c>
    </row>
    <row r="9" spans="1:11" s="46" customFormat="1" x14ac:dyDescent="0.25">
      <c r="A9" s="47" t="s">
        <v>102</v>
      </c>
      <c r="B9" s="43" t="s">
        <v>109</v>
      </c>
      <c r="C9" s="43" t="s">
        <v>107</v>
      </c>
      <c r="D9" s="43" t="s">
        <v>104</v>
      </c>
      <c r="E9" s="49">
        <v>5670</v>
      </c>
      <c r="F9" s="49">
        <f>'[1]Fixed Assets'!E9-E9</f>
        <v>0</v>
      </c>
      <c r="G9" s="48" t="s">
        <v>108</v>
      </c>
    </row>
    <row r="10" spans="1:11" s="46" customFormat="1" x14ac:dyDescent="0.25">
      <c r="A10" s="59">
        <v>35748</v>
      </c>
      <c r="B10" s="43" t="s">
        <v>110</v>
      </c>
      <c r="C10" s="43" t="s">
        <v>107</v>
      </c>
      <c r="D10" s="43" t="s">
        <v>104</v>
      </c>
      <c r="E10" s="49">
        <v>1373.25</v>
      </c>
      <c r="F10" s="49">
        <f>'[1]Fixed Assets'!E10-E10</f>
        <v>0</v>
      </c>
      <c r="G10" s="47" t="s">
        <v>105</v>
      </c>
    </row>
    <row r="11" spans="1:11" s="46" customFormat="1" x14ac:dyDescent="0.25">
      <c r="A11" s="59">
        <v>35321</v>
      </c>
      <c r="B11" s="43" t="s">
        <v>111</v>
      </c>
      <c r="C11" s="43" t="s">
        <v>107</v>
      </c>
      <c r="D11" s="43" t="s">
        <v>112</v>
      </c>
      <c r="E11" s="49">
        <v>1249</v>
      </c>
      <c r="F11" s="49">
        <f>'[1]Fixed Assets'!E11-E11</f>
        <v>0</v>
      </c>
      <c r="G11" s="47" t="s">
        <v>105</v>
      </c>
    </row>
    <row r="12" spans="1:11" s="46" customFormat="1" x14ac:dyDescent="0.25">
      <c r="A12" s="59">
        <v>35321</v>
      </c>
      <c r="B12" s="43" t="s">
        <v>113</v>
      </c>
      <c r="C12" s="43" t="s">
        <v>114</v>
      </c>
      <c r="D12" s="43" t="s">
        <v>115</v>
      </c>
      <c r="E12" s="49">
        <v>1225.94</v>
      </c>
      <c r="F12" s="49">
        <f>'[1]Fixed Assets'!E12-E12</f>
        <v>0</v>
      </c>
      <c r="G12" s="47" t="s">
        <v>105</v>
      </c>
    </row>
    <row r="13" spans="1:11" s="46" customFormat="1" x14ac:dyDescent="0.25">
      <c r="A13" s="47" t="s">
        <v>102</v>
      </c>
      <c r="B13" s="43" t="s">
        <v>116</v>
      </c>
      <c r="C13" s="43" t="s">
        <v>102</v>
      </c>
      <c r="D13" s="43" t="s">
        <v>117</v>
      </c>
      <c r="E13" s="49">
        <v>1528.8</v>
      </c>
      <c r="F13" s="49">
        <f>'[1]Fixed Assets'!E13-E13</f>
        <v>0</v>
      </c>
      <c r="G13" s="48" t="s">
        <v>108</v>
      </c>
    </row>
    <row r="14" spans="1:11" s="46" customFormat="1" x14ac:dyDescent="0.25">
      <c r="A14" s="59">
        <v>36000</v>
      </c>
      <c r="B14" s="43" t="s">
        <v>118</v>
      </c>
      <c r="C14" s="43" t="s">
        <v>119</v>
      </c>
      <c r="D14" s="43" t="s">
        <v>117</v>
      </c>
      <c r="E14" s="49">
        <v>3056.53</v>
      </c>
      <c r="F14" s="49">
        <f>'[1]Fixed Assets'!E14-E14</f>
        <v>0</v>
      </c>
      <c r="G14" s="47" t="s">
        <v>105</v>
      </c>
    </row>
    <row r="15" spans="1:11" s="46" customFormat="1" x14ac:dyDescent="0.25">
      <c r="A15" s="59">
        <v>36779</v>
      </c>
      <c r="B15" s="43" t="s">
        <v>120</v>
      </c>
      <c r="C15" s="43" t="s">
        <v>121</v>
      </c>
      <c r="D15" s="43" t="s">
        <v>122</v>
      </c>
      <c r="E15" s="49">
        <v>35</v>
      </c>
      <c r="F15" s="49">
        <f>'[1]Fixed Assets'!E15-E15</f>
        <v>0</v>
      </c>
      <c r="G15" s="47" t="s">
        <v>105</v>
      </c>
    </row>
    <row r="16" spans="1:11" s="46" customFormat="1" x14ac:dyDescent="0.25">
      <c r="A16" s="59">
        <v>36565</v>
      </c>
      <c r="B16" s="43" t="s">
        <v>123</v>
      </c>
      <c r="C16" s="43" t="s">
        <v>124</v>
      </c>
      <c r="D16" s="43" t="s">
        <v>117</v>
      </c>
      <c r="E16" s="49">
        <v>2386.44</v>
      </c>
      <c r="F16" s="49">
        <f>'[1]Fixed Assets'!E16-E16</f>
        <v>0</v>
      </c>
      <c r="G16" s="47" t="s">
        <v>105</v>
      </c>
    </row>
    <row r="17" spans="1:7" s="46" customFormat="1" x14ac:dyDescent="0.25">
      <c r="A17" s="59">
        <v>37391</v>
      </c>
      <c r="B17" s="43" t="s">
        <v>125</v>
      </c>
      <c r="C17" s="43" t="s">
        <v>126</v>
      </c>
      <c r="D17" s="43" t="s">
        <v>117</v>
      </c>
      <c r="E17" s="49">
        <v>998.75</v>
      </c>
      <c r="F17" s="49">
        <f>'[1]Fixed Assets'!E17-E17</f>
        <v>0</v>
      </c>
      <c r="G17" s="47" t="s">
        <v>105</v>
      </c>
    </row>
    <row r="18" spans="1:7" s="46" customFormat="1" x14ac:dyDescent="0.25">
      <c r="A18" s="59">
        <v>37568</v>
      </c>
      <c r="B18" s="43" t="s">
        <v>127</v>
      </c>
      <c r="C18" s="43" t="s">
        <v>128</v>
      </c>
      <c r="D18" s="43" t="s">
        <v>117</v>
      </c>
      <c r="E18" s="49">
        <v>670.33</v>
      </c>
      <c r="F18" s="49">
        <f>'[1]Fixed Assets'!E18-E18</f>
        <v>0</v>
      </c>
      <c r="G18" s="47" t="s">
        <v>105</v>
      </c>
    </row>
    <row r="19" spans="1:7" s="46" customFormat="1" x14ac:dyDescent="0.25">
      <c r="A19" s="59">
        <v>38530</v>
      </c>
      <c r="B19" s="43" t="s">
        <v>129</v>
      </c>
      <c r="C19" s="43" t="s">
        <v>130</v>
      </c>
      <c r="D19" s="43" t="s">
        <v>131</v>
      </c>
      <c r="E19" s="49">
        <v>5410</v>
      </c>
      <c r="F19" s="49">
        <f>'[1]Fixed Assets'!E19-E19</f>
        <v>0</v>
      </c>
      <c r="G19" s="47" t="s">
        <v>105</v>
      </c>
    </row>
    <row r="20" spans="1:7" s="46" customFormat="1" x14ac:dyDescent="0.25">
      <c r="A20" s="59">
        <v>38650</v>
      </c>
      <c r="B20" s="43" t="s">
        <v>132</v>
      </c>
      <c r="C20" s="43"/>
      <c r="D20" s="43" t="s">
        <v>133</v>
      </c>
      <c r="E20" s="49">
        <v>23000</v>
      </c>
      <c r="F20" s="49">
        <f>'[1]Fixed Assets'!E20-E20</f>
        <v>0</v>
      </c>
      <c r="G20" s="47" t="s">
        <v>105</v>
      </c>
    </row>
    <row r="21" spans="1:7" s="46" customFormat="1" x14ac:dyDescent="0.25">
      <c r="A21" s="59">
        <v>39942</v>
      </c>
      <c r="B21" s="43" t="s">
        <v>134</v>
      </c>
      <c r="C21" s="43" t="s">
        <v>55</v>
      </c>
      <c r="D21" s="43" t="s">
        <v>117</v>
      </c>
      <c r="E21" s="49">
        <v>39965</v>
      </c>
      <c r="F21" s="49">
        <f>'[1]Fixed Assets'!E21-E21</f>
        <v>0</v>
      </c>
      <c r="G21" s="47" t="s">
        <v>105</v>
      </c>
    </row>
    <row r="22" spans="1:7" s="46" customFormat="1" x14ac:dyDescent="0.25">
      <c r="A22" s="59">
        <v>40130</v>
      </c>
      <c r="B22" s="43" t="s">
        <v>135</v>
      </c>
      <c r="C22" s="43" t="s">
        <v>136</v>
      </c>
      <c r="D22" s="43" t="s">
        <v>117</v>
      </c>
      <c r="E22" s="49">
        <v>3470</v>
      </c>
      <c r="F22" s="49">
        <f>'[1]Fixed Assets'!E22-E22</f>
        <v>0</v>
      </c>
      <c r="G22" s="47" t="s">
        <v>105</v>
      </c>
    </row>
    <row r="23" spans="1:7" s="46" customFormat="1" x14ac:dyDescent="0.25">
      <c r="A23" s="59">
        <v>40340</v>
      </c>
      <c r="B23" s="43" t="s">
        <v>135</v>
      </c>
      <c r="C23" s="43" t="s">
        <v>137</v>
      </c>
      <c r="D23" s="43" t="s">
        <v>138</v>
      </c>
      <c r="E23" s="49">
        <v>2662.97</v>
      </c>
      <c r="F23" s="49">
        <f>'[1]Fixed Assets'!E23-E23</f>
        <v>0</v>
      </c>
      <c r="G23" s="47" t="s">
        <v>105</v>
      </c>
    </row>
    <row r="24" spans="1:7" s="46" customFormat="1" x14ac:dyDescent="0.25">
      <c r="A24" s="59">
        <v>40340</v>
      </c>
      <c r="B24" s="43" t="s">
        <v>139</v>
      </c>
      <c r="C24" s="43" t="s">
        <v>140</v>
      </c>
      <c r="D24" s="43" t="s">
        <v>104</v>
      </c>
      <c r="E24" s="49">
        <v>3074.84</v>
      </c>
      <c r="F24" s="49">
        <f>'[1]Fixed Assets'!E24-E24</f>
        <v>0</v>
      </c>
      <c r="G24" s="47" t="s">
        <v>105</v>
      </c>
    </row>
    <row r="25" spans="1:7" s="46" customFormat="1" x14ac:dyDescent="0.25">
      <c r="A25" s="59">
        <v>40368</v>
      </c>
      <c r="B25" s="43" t="s">
        <v>134</v>
      </c>
      <c r="C25" s="43" t="s">
        <v>55</v>
      </c>
      <c r="D25" s="43" t="s">
        <v>117</v>
      </c>
      <c r="E25" s="49">
        <v>5805</v>
      </c>
      <c r="F25" s="49">
        <f>'[1]Fixed Assets'!E25-E25</f>
        <v>0</v>
      </c>
      <c r="G25" s="47" t="s">
        <v>105</v>
      </c>
    </row>
    <row r="26" spans="1:7" s="46" customFormat="1" x14ac:dyDescent="0.25">
      <c r="A26" s="59">
        <v>40522</v>
      </c>
      <c r="B26" s="43" t="s">
        <v>139</v>
      </c>
      <c r="C26" s="43" t="s">
        <v>140</v>
      </c>
      <c r="D26" s="43" t="s">
        <v>104</v>
      </c>
      <c r="E26" s="49">
        <v>2459.87</v>
      </c>
      <c r="F26" s="49">
        <f>'[1]Fixed Assets'!E26-E26</f>
        <v>0</v>
      </c>
      <c r="G26" s="47" t="s">
        <v>105</v>
      </c>
    </row>
    <row r="27" spans="1:7" s="46" customFormat="1" x14ac:dyDescent="0.25">
      <c r="A27" s="59">
        <v>40564</v>
      </c>
      <c r="B27" s="43" t="s">
        <v>139</v>
      </c>
      <c r="C27" s="43" t="s">
        <v>140</v>
      </c>
      <c r="D27" s="43" t="s">
        <v>104</v>
      </c>
      <c r="E27" s="49">
        <v>614.97</v>
      </c>
      <c r="F27" s="49">
        <f>'[1]Fixed Assets'!E27-E27</f>
        <v>0</v>
      </c>
      <c r="G27" s="47" t="s">
        <v>105</v>
      </c>
    </row>
    <row r="28" spans="1:7" s="46" customFormat="1" x14ac:dyDescent="0.25">
      <c r="A28" s="59">
        <v>41351</v>
      </c>
      <c r="B28" s="54" t="s">
        <v>141</v>
      </c>
      <c r="C28" s="54" t="s">
        <v>142</v>
      </c>
      <c r="D28" s="43" t="s">
        <v>117</v>
      </c>
      <c r="E28" s="49">
        <v>750</v>
      </c>
      <c r="F28" s="49">
        <f>'[1]Fixed Assets'!E28-E28</f>
        <v>0</v>
      </c>
      <c r="G28" s="47" t="s">
        <v>105</v>
      </c>
    </row>
    <row r="29" spans="1:7" s="46" customFormat="1" x14ac:dyDescent="0.25">
      <c r="A29" s="59">
        <v>41530</v>
      </c>
      <c r="B29" s="43" t="s">
        <v>143</v>
      </c>
      <c r="C29" s="43" t="s">
        <v>144</v>
      </c>
      <c r="D29" s="43" t="s">
        <v>117</v>
      </c>
      <c r="E29" s="49">
        <v>1565</v>
      </c>
      <c r="F29" s="49">
        <f>'[1]Fixed Assets'!E29-E29</f>
        <v>0</v>
      </c>
      <c r="G29" s="47" t="s">
        <v>105</v>
      </c>
    </row>
    <row r="30" spans="1:7" s="46" customFormat="1" x14ac:dyDescent="0.25">
      <c r="A30" s="59">
        <v>42095</v>
      </c>
      <c r="B30" s="54" t="s">
        <v>141</v>
      </c>
      <c r="C30" s="54" t="s">
        <v>142</v>
      </c>
      <c r="D30" s="43" t="s">
        <v>117</v>
      </c>
      <c r="E30" s="49">
        <v>750</v>
      </c>
      <c r="F30" s="49">
        <f>'[1]Fixed Assets'!E30-E30</f>
        <v>0</v>
      </c>
      <c r="G30" s="47" t="s">
        <v>105</v>
      </c>
    </row>
    <row r="31" spans="1:7" s="46" customFormat="1" x14ac:dyDescent="0.25">
      <c r="A31" s="59">
        <v>42192</v>
      </c>
      <c r="B31" s="54" t="s">
        <v>145</v>
      </c>
      <c r="C31" s="54" t="s">
        <v>55</v>
      </c>
      <c r="D31" s="43" t="s">
        <v>117</v>
      </c>
      <c r="E31" s="49">
        <v>19690</v>
      </c>
      <c r="F31" s="49">
        <f>'[1]Fixed Assets'!E31-E31</f>
        <v>0</v>
      </c>
      <c r="G31" s="47" t="s">
        <v>105</v>
      </c>
    </row>
    <row r="32" spans="1:7" s="50" customFormat="1" x14ac:dyDescent="0.25">
      <c r="A32" s="60">
        <v>2006</v>
      </c>
      <c r="B32" s="43" t="s">
        <v>141</v>
      </c>
      <c r="C32" s="43" t="s">
        <v>157</v>
      </c>
      <c r="D32" s="43" t="s">
        <v>117</v>
      </c>
      <c r="E32" s="49">
        <v>1</v>
      </c>
      <c r="F32" s="49">
        <f>'[1]Fixed Assets'!E32-E32</f>
        <v>117491.09</v>
      </c>
      <c r="G32" s="47" t="s">
        <v>204</v>
      </c>
    </row>
    <row r="33" spans="1:7" s="43" customFormat="1" ht="26.4" x14ac:dyDescent="0.25">
      <c r="A33" s="61">
        <v>42094</v>
      </c>
      <c r="B33" s="62" t="s">
        <v>206</v>
      </c>
      <c r="C33" s="43" t="s">
        <v>140</v>
      </c>
      <c r="E33" s="49">
        <f>3645.16+3471</f>
        <v>7116.16</v>
      </c>
      <c r="F33" s="49">
        <f>'[1]Fixed Assets'!E33-E33</f>
        <v>-7116.16</v>
      </c>
      <c r="G33" s="47" t="s">
        <v>105</v>
      </c>
    </row>
    <row r="34" spans="1:7" s="43" customFormat="1" x14ac:dyDescent="0.25">
      <c r="A34" s="47"/>
      <c r="D34" s="42" t="s">
        <v>15</v>
      </c>
      <c r="E34" s="51">
        <f>SUM(E7:E33)</f>
        <v>145049.25</v>
      </c>
      <c r="F34" s="51"/>
      <c r="G34" s="48"/>
    </row>
    <row r="35" spans="1:7" s="43" customFormat="1" ht="7.5" customHeight="1" x14ac:dyDescent="0.25">
      <c r="A35" s="47"/>
      <c r="D35" s="42"/>
      <c r="E35" s="49"/>
      <c r="F35" s="49"/>
      <c r="G35" s="48"/>
    </row>
    <row r="36" spans="1:7" s="50" customFormat="1" x14ac:dyDescent="0.25">
      <c r="A36" s="58" t="s">
        <v>146</v>
      </c>
      <c r="B36" s="43"/>
      <c r="C36" s="43"/>
      <c r="D36" s="43"/>
      <c r="E36" s="49"/>
      <c r="F36" s="49"/>
      <c r="G36" s="48"/>
    </row>
    <row r="37" spans="1:7" s="50" customFormat="1" x14ac:dyDescent="0.25">
      <c r="A37" s="47" t="s">
        <v>102</v>
      </c>
      <c r="B37" s="43" t="s">
        <v>147</v>
      </c>
      <c r="C37" s="43" t="s">
        <v>102</v>
      </c>
      <c r="D37" s="43" t="s">
        <v>148</v>
      </c>
      <c r="E37" s="49">
        <v>50</v>
      </c>
      <c r="F37" s="49"/>
      <c r="G37" s="48" t="s">
        <v>149</v>
      </c>
    </row>
    <row r="38" spans="1:7" s="50" customFormat="1" x14ac:dyDescent="0.25">
      <c r="A38" s="47" t="s">
        <v>102</v>
      </c>
      <c r="B38" s="43" t="s">
        <v>150</v>
      </c>
      <c r="C38" s="43" t="s">
        <v>102</v>
      </c>
      <c r="D38" s="43" t="s">
        <v>151</v>
      </c>
      <c r="E38" s="49">
        <v>50</v>
      </c>
      <c r="F38" s="49"/>
      <c r="G38" s="48" t="s">
        <v>149</v>
      </c>
    </row>
    <row r="39" spans="1:7" s="50" customFormat="1" x14ac:dyDescent="0.25">
      <c r="A39" s="47" t="s">
        <v>102</v>
      </c>
      <c r="B39" s="43" t="s">
        <v>152</v>
      </c>
      <c r="C39" s="43" t="s">
        <v>102</v>
      </c>
      <c r="D39" s="43" t="s">
        <v>151</v>
      </c>
      <c r="E39" s="49">
        <v>50</v>
      </c>
      <c r="F39" s="49"/>
      <c r="G39" s="48" t="s">
        <v>149</v>
      </c>
    </row>
    <row r="40" spans="1:7" s="50" customFormat="1" x14ac:dyDescent="0.25">
      <c r="A40" s="59">
        <v>35935</v>
      </c>
      <c r="B40" s="43" t="s">
        <v>153</v>
      </c>
      <c r="C40" s="43" t="s">
        <v>154</v>
      </c>
      <c r="D40" s="43" t="s">
        <v>117</v>
      </c>
      <c r="E40" s="49">
        <v>38.130000000000003</v>
      </c>
      <c r="F40" s="49"/>
      <c r="G40" s="47" t="s">
        <v>105</v>
      </c>
    </row>
    <row r="41" spans="1:7" x14ac:dyDescent="0.25">
      <c r="A41" s="60">
        <v>2006</v>
      </c>
      <c r="B41" s="43" t="s">
        <v>141</v>
      </c>
      <c r="C41" s="43" t="s">
        <v>157</v>
      </c>
      <c r="D41" s="43" t="s">
        <v>117</v>
      </c>
      <c r="E41" s="49">
        <v>300</v>
      </c>
    </row>
    <row r="42" spans="1:7" s="50" customFormat="1" x14ac:dyDescent="0.25">
      <c r="A42" s="59">
        <v>37631</v>
      </c>
      <c r="B42" s="43" t="s">
        <v>147</v>
      </c>
      <c r="C42" s="43" t="s">
        <v>156</v>
      </c>
      <c r="D42" s="43" t="s">
        <v>148</v>
      </c>
      <c r="E42" s="49">
        <v>135</v>
      </c>
      <c r="F42" s="49"/>
      <c r="G42" s="47" t="s">
        <v>105</v>
      </c>
    </row>
    <row r="43" spans="1:7" s="43" customFormat="1" x14ac:dyDescent="0.25">
      <c r="A43" s="59">
        <v>37631</v>
      </c>
      <c r="B43" s="43" t="s">
        <v>147</v>
      </c>
      <c r="C43" s="43" t="s">
        <v>156</v>
      </c>
      <c r="D43" s="43" t="s">
        <v>148</v>
      </c>
      <c r="E43" s="49">
        <v>135</v>
      </c>
      <c r="F43" s="51"/>
      <c r="G43" s="47"/>
    </row>
    <row r="44" spans="1:7" s="43" customFormat="1" x14ac:dyDescent="0.25">
      <c r="A44" s="47"/>
      <c r="D44" s="42" t="s">
        <v>15</v>
      </c>
      <c r="E44" s="51">
        <f>SUM(E37:E43)</f>
        <v>758.13</v>
      </c>
      <c r="G44" s="47"/>
    </row>
    <row r="45" spans="1:7" s="43" customFormat="1" x14ac:dyDescent="0.25">
      <c r="A45" s="47"/>
      <c r="F45" s="51"/>
      <c r="G45" s="47"/>
    </row>
    <row r="46" spans="1:7" s="43" customFormat="1" x14ac:dyDescent="0.25">
      <c r="A46" s="47"/>
      <c r="D46" s="42" t="s">
        <v>158</v>
      </c>
      <c r="E46" s="51">
        <f>SUM(E34+E44)</f>
        <v>145807.38</v>
      </c>
      <c r="F46" s="49"/>
      <c r="G46" s="48"/>
    </row>
    <row r="47" spans="1:7" s="43" customFormat="1" x14ac:dyDescent="0.25">
      <c r="A47" s="58" t="s">
        <v>207</v>
      </c>
      <c r="E47" s="49"/>
      <c r="F47" s="49"/>
      <c r="G47" s="48"/>
    </row>
    <row r="48" spans="1:7" s="50" customFormat="1" x14ac:dyDescent="0.25">
      <c r="A48" s="47"/>
      <c r="B48" s="43"/>
      <c r="C48" s="43"/>
      <c r="D48" s="43"/>
      <c r="E48" s="49"/>
      <c r="F48" s="49"/>
      <c r="G48" s="47" t="s">
        <v>105</v>
      </c>
    </row>
    <row r="49" spans="1:7" s="43" customFormat="1" x14ac:dyDescent="0.25">
      <c r="A49" s="59">
        <v>36874</v>
      </c>
      <c r="B49" s="43" t="s">
        <v>155</v>
      </c>
      <c r="C49" s="43" t="s">
        <v>19</v>
      </c>
      <c r="D49" s="43" t="s">
        <v>131</v>
      </c>
      <c r="E49" s="49">
        <v>150</v>
      </c>
      <c r="F49" s="49"/>
      <c r="G49" s="48"/>
    </row>
    <row r="50" spans="1:7" s="43" customFormat="1" x14ac:dyDescent="0.25">
      <c r="A50" s="47"/>
      <c r="E50" s="49"/>
      <c r="G50" s="47"/>
    </row>
    <row r="51" spans="1:7" s="43" customFormat="1" x14ac:dyDescent="0.25">
      <c r="A51" s="47"/>
      <c r="G51" s="47"/>
    </row>
    <row r="52" spans="1:7" s="43" customFormat="1" x14ac:dyDescent="0.25">
      <c r="A52" s="47"/>
      <c r="G52" s="47"/>
    </row>
    <row r="53" spans="1:7" s="43" customFormat="1" x14ac:dyDescent="0.25">
      <c r="A53" s="47"/>
      <c r="G53" s="47"/>
    </row>
    <row r="54" spans="1:7" s="43" customFormat="1" x14ac:dyDescent="0.25">
      <c r="A54" s="47"/>
      <c r="G54" s="47"/>
    </row>
    <row r="55" spans="1:7" s="43" customFormat="1" x14ac:dyDescent="0.25">
      <c r="A55" s="47"/>
      <c r="G55" s="47"/>
    </row>
    <row r="56" spans="1:7" s="43" customFormat="1" x14ac:dyDescent="0.25">
      <c r="A56" s="47"/>
      <c r="G56" s="47"/>
    </row>
    <row r="57" spans="1:7" s="43" customFormat="1" x14ac:dyDescent="0.25">
      <c r="A57" s="47"/>
      <c r="G57" s="47"/>
    </row>
    <row r="58" spans="1:7" s="43" customFormat="1" x14ac:dyDescent="0.25">
      <c r="A58" s="47"/>
      <c r="G58" s="47"/>
    </row>
    <row r="59" spans="1:7" s="43" customFormat="1" x14ac:dyDescent="0.25">
      <c r="A59" s="47"/>
      <c r="G59" s="47"/>
    </row>
    <row r="60" spans="1:7" s="43" customFormat="1" x14ac:dyDescent="0.25">
      <c r="A60" s="47"/>
      <c r="G60" s="47"/>
    </row>
    <row r="61" spans="1:7" s="43" customFormat="1" x14ac:dyDescent="0.25">
      <c r="A61" s="47"/>
      <c r="G61" s="47"/>
    </row>
    <row r="62" spans="1:7" s="43" customFormat="1" x14ac:dyDescent="0.25">
      <c r="A62" s="47"/>
      <c r="G62" s="47"/>
    </row>
    <row r="63" spans="1:7" s="43" customFormat="1" x14ac:dyDescent="0.25">
      <c r="A63" s="47"/>
      <c r="G63" s="47"/>
    </row>
    <row r="64" spans="1:7" s="43" customFormat="1" x14ac:dyDescent="0.25">
      <c r="A64" s="47"/>
      <c r="G64" s="47"/>
    </row>
    <row r="65" spans="1:7" s="43" customFormat="1" x14ac:dyDescent="0.25">
      <c r="A65" s="47"/>
      <c r="G65" s="47"/>
    </row>
    <row r="66" spans="1:7" s="43" customFormat="1" x14ac:dyDescent="0.25">
      <c r="A66" s="47"/>
      <c r="G66" s="47"/>
    </row>
    <row r="67" spans="1:7" s="43" customFormat="1" x14ac:dyDescent="0.25">
      <c r="A67" s="47"/>
      <c r="G67" s="47"/>
    </row>
    <row r="68" spans="1:7" s="43" customFormat="1" x14ac:dyDescent="0.25">
      <c r="A68" s="47"/>
      <c r="G68" s="47"/>
    </row>
    <row r="69" spans="1:7" s="43" customFormat="1" x14ac:dyDescent="0.25">
      <c r="A69" s="47"/>
      <c r="G69" s="47"/>
    </row>
    <row r="70" spans="1:7" s="43" customFormat="1" x14ac:dyDescent="0.25">
      <c r="A70" s="47"/>
      <c r="G70" s="47"/>
    </row>
    <row r="71" spans="1:7" s="43" customFormat="1" x14ac:dyDescent="0.25">
      <c r="A71" s="47"/>
      <c r="G71" s="47"/>
    </row>
    <row r="72" spans="1:7" s="43" customFormat="1" x14ac:dyDescent="0.25">
      <c r="A72" s="47"/>
      <c r="G72" s="47"/>
    </row>
    <row r="73" spans="1:7" s="43" customFormat="1" x14ac:dyDescent="0.25">
      <c r="A73" s="47"/>
      <c r="G73" s="47"/>
    </row>
    <row r="74" spans="1:7" s="43" customFormat="1" x14ac:dyDescent="0.25">
      <c r="A74" s="47"/>
      <c r="G74" s="47"/>
    </row>
    <row r="75" spans="1:7" s="43" customFormat="1" x14ac:dyDescent="0.25">
      <c r="A75" s="47"/>
      <c r="G75" s="47"/>
    </row>
    <row r="76" spans="1:7" s="43" customFormat="1" x14ac:dyDescent="0.25">
      <c r="A76" s="47"/>
      <c r="G76" s="47"/>
    </row>
    <row r="77" spans="1:7" s="43" customFormat="1" x14ac:dyDescent="0.25">
      <c r="A77" s="47"/>
      <c r="G77" s="47"/>
    </row>
    <row r="78" spans="1:7" s="43" customFormat="1" x14ac:dyDescent="0.25">
      <c r="A78" s="47"/>
      <c r="G78" s="47"/>
    </row>
    <row r="79" spans="1:7" s="43" customFormat="1" x14ac:dyDescent="0.25">
      <c r="A79" s="47"/>
      <c r="G79" s="47"/>
    </row>
    <row r="80" spans="1:7" s="43" customFormat="1" x14ac:dyDescent="0.25">
      <c r="A80" s="47"/>
      <c r="G80" s="47"/>
    </row>
    <row r="81" spans="1:7" s="43" customFormat="1" x14ac:dyDescent="0.25">
      <c r="A81" s="47"/>
      <c r="G81" s="47"/>
    </row>
    <row r="82" spans="1:7" s="43" customFormat="1" x14ac:dyDescent="0.25">
      <c r="A82" s="47"/>
      <c r="G82" s="47"/>
    </row>
    <row r="83" spans="1:7" s="43" customFormat="1" x14ac:dyDescent="0.25">
      <c r="A83" s="47"/>
      <c r="G83" s="47"/>
    </row>
    <row r="84" spans="1:7" s="43" customFormat="1" x14ac:dyDescent="0.25">
      <c r="A84" s="47"/>
      <c r="G84" s="47"/>
    </row>
    <row r="85" spans="1:7" s="43" customFormat="1" x14ac:dyDescent="0.25">
      <c r="A85" s="47"/>
      <c r="G85" s="47"/>
    </row>
    <row r="86" spans="1:7" s="43" customFormat="1" x14ac:dyDescent="0.25">
      <c r="A86" s="47"/>
      <c r="G86" s="47"/>
    </row>
    <row r="87" spans="1:7" s="43" customFormat="1" x14ac:dyDescent="0.25">
      <c r="A87" s="47"/>
      <c r="G87" s="47"/>
    </row>
    <row r="88" spans="1:7" s="43" customFormat="1" x14ac:dyDescent="0.25">
      <c r="A88" s="47"/>
      <c r="G88" s="47"/>
    </row>
    <row r="89" spans="1:7" s="43" customFormat="1" x14ac:dyDescent="0.25">
      <c r="A89" s="47"/>
      <c r="G89" s="47"/>
    </row>
    <row r="90" spans="1:7" s="43" customFormat="1" x14ac:dyDescent="0.25">
      <c r="A90" s="47"/>
      <c r="G90" s="47"/>
    </row>
    <row r="91" spans="1:7" s="43" customFormat="1" x14ac:dyDescent="0.25">
      <c r="A91" s="47"/>
      <c r="G91" s="47"/>
    </row>
    <row r="92" spans="1:7" s="43" customFormat="1" x14ac:dyDescent="0.25">
      <c r="A92" s="47"/>
      <c r="G92" s="47"/>
    </row>
    <row r="93" spans="1:7" s="43" customFormat="1" x14ac:dyDescent="0.25">
      <c r="A93" s="47"/>
      <c r="G93" s="47"/>
    </row>
    <row r="94" spans="1:7" s="43" customFormat="1" x14ac:dyDescent="0.25">
      <c r="A94" s="47"/>
      <c r="G94" s="47"/>
    </row>
    <row r="95" spans="1:7" s="43" customFormat="1" x14ac:dyDescent="0.25">
      <c r="A95" s="47"/>
      <c r="G95" s="47"/>
    </row>
    <row r="96" spans="1:7" s="43" customFormat="1" x14ac:dyDescent="0.25">
      <c r="A96" s="47"/>
      <c r="G96" s="47"/>
    </row>
    <row r="97" spans="1:7" s="43" customFormat="1" x14ac:dyDescent="0.25">
      <c r="A97" s="47"/>
      <c r="G97" s="47"/>
    </row>
    <row r="98" spans="1:7" s="43" customFormat="1" x14ac:dyDescent="0.25">
      <c r="A98" s="47"/>
      <c r="G98" s="47"/>
    </row>
    <row r="99" spans="1:7" s="43" customFormat="1" x14ac:dyDescent="0.25">
      <c r="A99" s="47"/>
      <c r="G99" s="47"/>
    </row>
    <row r="100" spans="1:7" s="43" customFormat="1" x14ac:dyDescent="0.25">
      <c r="A100" s="47"/>
      <c r="G100" s="47"/>
    </row>
    <row r="101" spans="1:7" s="43" customFormat="1" x14ac:dyDescent="0.25">
      <c r="A101" s="47"/>
      <c r="G101" s="47"/>
    </row>
    <row r="102" spans="1:7" s="43" customFormat="1" x14ac:dyDescent="0.25">
      <c r="A102" s="47"/>
      <c r="G102" s="47"/>
    </row>
    <row r="103" spans="1:7" s="43" customFormat="1" x14ac:dyDescent="0.25">
      <c r="A103" s="47"/>
      <c r="G103" s="47"/>
    </row>
    <row r="104" spans="1:7" s="43" customFormat="1" x14ac:dyDescent="0.25">
      <c r="A104" s="47"/>
      <c r="G104" s="47"/>
    </row>
    <row r="105" spans="1:7" s="43" customFormat="1" x14ac:dyDescent="0.25">
      <c r="A105" s="47"/>
      <c r="G105" s="47"/>
    </row>
    <row r="106" spans="1:7" s="43" customFormat="1" x14ac:dyDescent="0.25">
      <c r="A106" s="47"/>
      <c r="G106" s="47"/>
    </row>
    <row r="107" spans="1:7" s="43" customFormat="1" x14ac:dyDescent="0.25">
      <c r="A107" s="47"/>
      <c r="G107" s="47"/>
    </row>
    <row r="108" spans="1:7" s="43" customFormat="1" x14ac:dyDescent="0.25">
      <c r="A108" s="47"/>
      <c r="G108" s="47"/>
    </row>
    <row r="109" spans="1:7" s="43" customFormat="1" x14ac:dyDescent="0.25">
      <c r="A109" s="47"/>
      <c r="G109" s="47"/>
    </row>
    <row r="110" spans="1:7" s="43" customFormat="1" x14ac:dyDescent="0.25">
      <c r="A110" s="47"/>
      <c r="G110" s="47"/>
    </row>
    <row r="111" spans="1:7" s="43" customFormat="1" x14ac:dyDescent="0.25">
      <c r="A111" s="47"/>
      <c r="G111" s="47"/>
    </row>
    <row r="112" spans="1:7" s="43" customFormat="1" x14ac:dyDescent="0.25">
      <c r="A112" s="47"/>
      <c r="G112" s="47"/>
    </row>
    <row r="113" spans="1:7" s="43" customFormat="1" x14ac:dyDescent="0.25">
      <c r="A113" s="47"/>
      <c r="G113" s="47"/>
    </row>
    <row r="114" spans="1:7" s="43" customFormat="1" x14ac:dyDescent="0.25">
      <c r="A114" s="47"/>
      <c r="G114" s="47"/>
    </row>
    <row r="115" spans="1:7" s="43" customFormat="1" x14ac:dyDescent="0.25">
      <c r="A115" s="47"/>
      <c r="G115" s="47"/>
    </row>
    <row r="116" spans="1:7" s="43" customFormat="1" x14ac:dyDescent="0.25">
      <c r="A116" s="47"/>
      <c r="G116" s="47"/>
    </row>
    <row r="117" spans="1:7" s="43" customFormat="1" x14ac:dyDescent="0.25">
      <c r="A117" s="47"/>
      <c r="G117" s="47"/>
    </row>
    <row r="118" spans="1:7" s="43" customFormat="1" x14ac:dyDescent="0.25">
      <c r="A118" s="47"/>
      <c r="G118" s="47"/>
    </row>
    <row r="119" spans="1:7" s="43" customFormat="1" x14ac:dyDescent="0.25">
      <c r="A119" s="47"/>
      <c r="G119" s="47"/>
    </row>
    <row r="120" spans="1:7" s="43" customFormat="1" x14ac:dyDescent="0.25">
      <c r="A120" s="47"/>
      <c r="G120" s="47"/>
    </row>
    <row r="121" spans="1:7" s="43" customFormat="1" x14ac:dyDescent="0.25">
      <c r="A121" s="47"/>
      <c r="G121" s="47"/>
    </row>
    <row r="122" spans="1:7" s="43" customFormat="1" x14ac:dyDescent="0.25">
      <c r="A122" s="47"/>
      <c r="G122" s="47"/>
    </row>
    <row r="123" spans="1:7" s="43" customFormat="1" x14ac:dyDescent="0.25">
      <c r="A123" s="47"/>
      <c r="G123" s="47"/>
    </row>
    <row r="124" spans="1:7" s="43" customFormat="1" x14ac:dyDescent="0.25">
      <c r="A124" s="47"/>
      <c r="G124" s="47"/>
    </row>
    <row r="125" spans="1:7" s="43" customFormat="1" x14ac:dyDescent="0.25">
      <c r="A125" s="47"/>
      <c r="G125" s="47"/>
    </row>
    <row r="126" spans="1:7" s="43" customFormat="1" x14ac:dyDescent="0.25">
      <c r="A126" s="47"/>
      <c r="G126" s="47"/>
    </row>
    <row r="127" spans="1:7" s="43" customFormat="1" x14ac:dyDescent="0.25">
      <c r="A127" s="47"/>
      <c r="G127" s="47"/>
    </row>
    <row r="128" spans="1:7" s="43" customFormat="1" x14ac:dyDescent="0.25">
      <c r="A128" s="47"/>
      <c r="G128" s="47"/>
    </row>
    <row r="129" spans="1:7" s="43" customFormat="1" x14ac:dyDescent="0.25">
      <c r="A129" s="47"/>
      <c r="G129" s="47"/>
    </row>
    <row r="130" spans="1:7" s="43" customFormat="1" x14ac:dyDescent="0.25">
      <c r="A130" s="47"/>
      <c r="G130" s="47"/>
    </row>
    <row r="131" spans="1:7" s="43" customFormat="1" x14ac:dyDescent="0.25">
      <c r="A131" s="47"/>
      <c r="G131" s="47"/>
    </row>
    <row r="132" spans="1:7" s="43" customFormat="1" x14ac:dyDescent="0.25">
      <c r="A132" s="47"/>
      <c r="G132" s="47"/>
    </row>
    <row r="133" spans="1:7" s="43" customFormat="1" x14ac:dyDescent="0.25">
      <c r="A133" s="47"/>
      <c r="G133" s="47"/>
    </row>
    <row r="134" spans="1:7" x14ac:dyDescent="0.25">
      <c r="A134" s="47"/>
      <c r="B134" s="43"/>
      <c r="C134" s="43"/>
      <c r="D134" s="43"/>
      <c r="E134" s="43"/>
    </row>
  </sheetData>
  <sheetProtection algorithmName="SHA-512" hashValue="gv/ncN0GjcRVy66qz9jEB9eNLuz9oBfnnI1Xji/Wxm/A5LQcjxM3pS25mH/O5nR4Mbp5Sbp+2EmbQupMnAyjfA==" saltValue="nIE/RUIJd+1RvQWVRcAXTw==" spinCount="100000" sheet="1" objects="1" scenarios="1"/>
  <mergeCells count="1">
    <mergeCell ref="H7:K7"/>
  </mergeCells>
  <phoneticPr fontId="0" type="noConversion"/>
  <printOptions gridLines="1"/>
  <pageMargins left="0.74803149606299213" right="0.74803149606299213" top="0.59055118110236227" bottom="0.59055118110236227" header="0.51181102362204722" footer="0.51181102362204722"/>
  <pageSetup paperSize="9" scale="78" orientation="landscape" horizontalDpi="4294967295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Expenditure Summary</vt:lpstr>
      <vt:lpstr>Income Summary</vt:lpstr>
      <vt:lpstr>Receipts</vt:lpstr>
      <vt:lpstr>Payments</vt:lpstr>
      <vt:lpstr>End of Year Reconciliation</vt:lpstr>
      <vt:lpstr>Fixed Assets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J. Bercovici</dc:creator>
  <cp:keywords/>
  <dc:description/>
  <cp:lastModifiedBy>User</cp:lastModifiedBy>
  <cp:revision/>
  <cp:lastPrinted>2016-05-26T18:08:55Z</cp:lastPrinted>
  <dcterms:created xsi:type="dcterms:W3CDTF">1996-11-05T19:07:29Z</dcterms:created>
  <dcterms:modified xsi:type="dcterms:W3CDTF">2016-10-06T10:32:35Z</dcterms:modified>
  <cp:category/>
  <cp:contentStatus/>
</cp:coreProperties>
</file>