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May 2026/"/>
    </mc:Choice>
  </mc:AlternateContent>
  <xr:revisionPtr revIDLastSave="0" documentId="8_{E73AF3A0-BA38-4D88-A957-F67844652EDE}" xr6:coauthVersionLast="47" xr6:coauthVersionMax="47" xr10:uidLastSave="{00000000-0000-0000-0000-000000000000}"/>
  <bookViews>
    <workbookView xWindow="-108" yWindow="-108" windowWidth="23256" windowHeight="12456" xr2:uid="{2A903CA1-B46B-434D-B597-15684217686F}"/>
  </bookViews>
  <sheets>
    <sheet name="Sheet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2" i="1" l="1"/>
  <c r="AE42" i="1"/>
  <c r="AE45" i="1" s="1"/>
  <c r="AE51" i="1" s="1"/>
  <c r="AF41" i="1"/>
  <c r="AF9" i="1"/>
  <c r="AF10" i="1"/>
  <c r="AF11" i="1"/>
  <c r="AF12" i="1"/>
  <c r="AF13" i="1"/>
  <c r="AF14" i="1"/>
  <c r="AF15" i="1"/>
  <c r="AF16" i="1"/>
  <c r="AF17" i="1"/>
  <c r="AF19" i="1"/>
  <c r="AF20" i="1"/>
  <c r="AF21" i="1"/>
  <c r="AF23" i="1"/>
  <c r="AF25" i="1"/>
  <c r="AF26" i="1"/>
  <c r="AF27" i="1"/>
  <c r="AF28" i="1"/>
  <c r="AF29" i="1"/>
  <c r="AF32" i="1"/>
  <c r="AF33" i="1"/>
  <c r="AF34" i="1"/>
  <c r="AF35" i="1"/>
  <c r="AF36" i="1"/>
  <c r="AF38" i="1"/>
  <c r="AF40" i="1"/>
  <c r="AF7" i="1"/>
  <c r="U42" i="1"/>
  <c r="AB35" i="1"/>
  <c r="AA51" i="1"/>
  <c r="AA42" i="1"/>
  <c r="X51" i="1"/>
  <c r="Z47" i="1"/>
  <c r="Z48" i="1"/>
  <c r="Z49" i="1"/>
  <c r="Z46" i="1"/>
  <c r="AF42" i="1" l="1"/>
  <c r="O42" i="1"/>
  <c r="P34" i="1"/>
  <c r="P32" i="1"/>
  <c r="P26" i="1"/>
  <c r="P28" i="1"/>
  <c r="P29" i="1"/>
  <c r="P25" i="1"/>
  <c r="P23" i="1"/>
  <c r="P21" i="1"/>
  <c r="P10" i="1"/>
  <c r="P11" i="1"/>
  <c r="P12" i="1"/>
  <c r="P13" i="1"/>
  <c r="P14" i="1"/>
  <c r="P15" i="1"/>
  <c r="P16" i="1"/>
  <c r="P9" i="1"/>
  <c r="P7" i="1"/>
  <c r="Z40" i="1"/>
  <c r="AB40" i="1" s="1"/>
  <c r="Z38" i="1"/>
  <c r="AB38" i="1" s="1"/>
  <c r="Z33" i="1"/>
  <c r="AB33" i="1" s="1"/>
  <c r="Z34" i="1"/>
  <c r="AB34" i="1" s="1"/>
  <c r="Z36" i="1"/>
  <c r="AB36" i="1" s="1"/>
  <c r="Z32" i="1"/>
  <c r="AB32" i="1" s="1"/>
  <c r="Z26" i="1"/>
  <c r="AB26" i="1" s="1"/>
  <c r="Z27" i="1"/>
  <c r="AB27" i="1" s="1"/>
  <c r="Z28" i="1"/>
  <c r="AB28" i="1" s="1"/>
  <c r="Z29" i="1"/>
  <c r="AB29" i="1" s="1"/>
  <c r="Z25" i="1"/>
  <c r="AB25" i="1" s="1"/>
  <c r="Z23" i="1"/>
  <c r="AB23" i="1" s="1"/>
  <c r="Z20" i="1"/>
  <c r="AB20" i="1" s="1"/>
  <c r="Z21" i="1"/>
  <c r="AB21" i="1" s="1"/>
  <c r="Z19" i="1"/>
  <c r="AB19" i="1" s="1"/>
  <c r="Z9" i="1"/>
  <c r="AB9" i="1" s="1"/>
  <c r="Z10" i="1"/>
  <c r="AB10" i="1" s="1"/>
  <c r="Z11" i="1"/>
  <c r="AB11" i="1" s="1"/>
  <c r="Z12" i="1"/>
  <c r="AB12" i="1" s="1"/>
  <c r="Z13" i="1"/>
  <c r="AB13" i="1" s="1"/>
  <c r="Z14" i="1"/>
  <c r="AB14" i="1" s="1"/>
  <c r="Z15" i="1"/>
  <c r="AB15" i="1" s="1"/>
  <c r="Z16" i="1"/>
  <c r="AB16" i="1" s="1"/>
  <c r="Z17" i="1"/>
  <c r="AB17" i="1" s="1"/>
  <c r="Z7" i="1"/>
  <c r="AB7" i="1" s="1"/>
  <c r="Y42" i="1"/>
  <c r="Y45" i="1" s="1"/>
  <c r="X42" i="1"/>
  <c r="U51" i="1"/>
  <c r="S40" i="1"/>
  <c r="Z45" i="1" l="1"/>
  <c r="Z51" i="1" s="1"/>
  <c r="AB51" i="1" s="1"/>
  <c r="Y51" i="1"/>
  <c r="Z42" i="1"/>
  <c r="AB42" i="1" s="1"/>
  <c r="T46" i="1"/>
  <c r="V46" i="1" s="1"/>
  <c r="T47" i="1"/>
  <c r="T48" i="1"/>
  <c r="V48" i="1" s="1"/>
  <c r="T49" i="1"/>
  <c r="V49" i="1" s="1"/>
  <c r="T45" i="1"/>
  <c r="V45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9" i="1"/>
  <c r="V19" i="1" s="1"/>
  <c r="T23" i="1"/>
  <c r="V23" i="1" s="1"/>
  <c r="T27" i="1"/>
  <c r="V27" i="1" s="1"/>
  <c r="T28" i="1"/>
  <c r="V28" i="1" s="1"/>
  <c r="T29" i="1"/>
  <c r="V29" i="1" s="1"/>
  <c r="T32" i="1"/>
  <c r="V32" i="1" s="1"/>
  <c r="T34" i="1"/>
  <c r="V34" i="1" s="1"/>
  <c r="T36" i="1"/>
  <c r="V36" i="1" s="1"/>
  <c r="T7" i="1"/>
  <c r="V7" i="1" s="1"/>
  <c r="S42" i="1" l="1"/>
  <c r="R51" i="1"/>
  <c r="S51" i="1"/>
  <c r="T51" i="1"/>
  <c r="V51" i="1" s="1"/>
  <c r="T20" i="1"/>
  <c r="V20" i="1" s="1"/>
  <c r="T21" i="1"/>
  <c r="V21" i="1" s="1"/>
  <c r="T25" i="1"/>
  <c r="V25" i="1" s="1"/>
  <c r="T26" i="1"/>
  <c r="V26" i="1" s="1"/>
  <c r="T33" i="1"/>
  <c r="V33" i="1" s="1"/>
  <c r="T38" i="1"/>
  <c r="V38" i="1" s="1"/>
  <c r="T40" i="1"/>
  <c r="V40" i="1" s="1"/>
  <c r="T17" i="1"/>
  <c r="V17" i="1" s="1"/>
  <c r="T42" i="1" l="1"/>
  <c r="V42" i="1" s="1"/>
  <c r="R42" i="1"/>
  <c r="N27" i="1" l="1"/>
  <c r="P27" i="1" s="1"/>
  <c r="N38" i="1"/>
  <c r="N19" i="1"/>
  <c r="P19" i="1" s="1"/>
  <c r="N42" i="1" l="1"/>
  <c r="N51" i="1"/>
  <c r="M51" i="1"/>
  <c r="M42" i="1"/>
  <c r="L51" i="1" l="1"/>
  <c r="K51" i="1"/>
  <c r="J51" i="1"/>
  <c r="I51" i="1"/>
  <c r="F51" i="1"/>
  <c r="G49" i="1"/>
  <c r="H49" i="1" s="1"/>
  <c r="E49" i="1"/>
  <c r="G48" i="1"/>
  <c r="H48" i="1" s="1"/>
  <c r="E48" i="1"/>
  <c r="G47" i="1"/>
  <c r="H47" i="1" s="1"/>
  <c r="E47" i="1"/>
  <c r="G46" i="1"/>
  <c r="H46" i="1" s="1"/>
  <c r="E46" i="1"/>
  <c r="G45" i="1"/>
  <c r="E45" i="1"/>
  <c r="K42" i="1"/>
  <c r="J42" i="1"/>
  <c r="I42" i="1"/>
  <c r="F42" i="1"/>
  <c r="L40" i="1"/>
  <c r="H39" i="1"/>
  <c r="L38" i="1"/>
  <c r="G38" i="1"/>
  <c r="H38" i="1" s="1"/>
  <c r="E38" i="1"/>
  <c r="H37" i="1"/>
  <c r="L36" i="1"/>
  <c r="G36" i="1"/>
  <c r="H36" i="1" s="1"/>
  <c r="E36" i="1"/>
  <c r="L34" i="1"/>
  <c r="G34" i="1"/>
  <c r="H34" i="1" s="1"/>
  <c r="E34" i="1"/>
  <c r="L33" i="1"/>
  <c r="G33" i="1"/>
  <c r="H33" i="1" s="1"/>
  <c r="E33" i="1"/>
  <c r="L32" i="1"/>
  <c r="G32" i="1"/>
  <c r="H32" i="1" s="1"/>
  <c r="E32" i="1"/>
  <c r="H31" i="1"/>
  <c r="L29" i="1"/>
  <c r="G29" i="1"/>
  <c r="H29" i="1" s="1"/>
  <c r="E29" i="1"/>
  <c r="L28" i="1"/>
  <c r="G28" i="1"/>
  <c r="H28" i="1" s="1"/>
  <c r="E28" i="1"/>
  <c r="L27" i="1"/>
  <c r="G27" i="1"/>
  <c r="H27" i="1" s="1"/>
  <c r="E27" i="1"/>
  <c r="L26" i="1"/>
  <c r="G26" i="1"/>
  <c r="H26" i="1" s="1"/>
  <c r="E26" i="1"/>
  <c r="L25" i="1"/>
  <c r="G25" i="1"/>
  <c r="H25" i="1" s="1"/>
  <c r="E25" i="1"/>
  <c r="H24" i="1"/>
  <c r="L23" i="1"/>
  <c r="G23" i="1"/>
  <c r="H23" i="1" s="1"/>
  <c r="E23" i="1"/>
  <c r="H22" i="1"/>
  <c r="L21" i="1"/>
  <c r="G21" i="1"/>
  <c r="H21" i="1" s="1"/>
  <c r="E21" i="1"/>
  <c r="L20" i="1"/>
  <c r="G20" i="1"/>
  <c r="H20" i="1" s="1"/>
  <c r="E20" i="1"/>
  <c r="L19" i="1"/>
  <c r="G19" i="1"/>
  <c r="H19" i="1" s="1"/>
  <c r="E19" i="1"/>
  <c r="H18" i="1"/>
  <c r="L17" i="1"/>
  <c r="G17" i="1"/>
  <c r="H17" i="1" s="1"/>
  <c r="E17" i="1"/>
  <c r="L16" i="1"/>
  <c r="G16" i="1"/>
  <c r="H16" i="1" s="1"/>
  <c r="E16" i="1"/>
  <c r="L15" i="1"/>
  <c r="G15" i="1"/>
  <c r="H15" i="1" s="1"/>
  <c r="E15" i="1"/>
  <c r="L14" i="1"/>
  <c r="G14" i="1"/>
  <c r="H14" i="1" s="1"/>
  <c r="E14" i="1"/>
  <c r="L13" i="1"/>
  <c r="G13" i="1"/>
  <c r="H13" i="1" s="1"/>
  <c r="E13" i="1"/>
  <c r="L12" i="1"/>
  <c r="G12" i="1"/>
  <c r="H12" i="1" s="1"/>
  <c r="E12" i="1"/>
  <c r="L11" i="1"/>
  <c r="G11" i="1"/>
  <c r="H11" i="1" s="1"/>
  <c r="E11" i="1"/>
  <c r="L10" i="1"/>
  <c r="G10" i="1"/>
  <c r="H10" i="1" s="1"/>
  <c r="E10" i="1"/>
  <c r="L9" i="1"/>
  <c r="G9" i="1"/>
  <c r="H9" i="1" s="1"/>
  <c r="E9" i="1"/>
  <c r="L7" i="1"/>
  <c r="G7" i="1"/>
  <c r="H7" i="1" s="1"/>
  <c r="E7" i="1"/>
  <c r="G51" i="1" l="1"/>
  <c r="E42" i="1"/>
  <c r="E51" i="1"/>
  <c r="H45" i="1"/>
  <c r="H51" i="1" s="1"/>
  <c r="L42" i="1"/>
  <c r="H42" i="1"/>
  <c r="G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Naomi Alecock</author>
  </authors>
  <commentList>
    <comment ref="U38" authorId="0" shapeId="0" xr:uid="{B4E59E81-3D43-40E7-A6C1-63104BDAEFA9}">
      <text>
        <r>
          <rPr>
            <b/>
            <sz val="9"/>
            <color indexed="81"/>
            <rFont val="Tahoma"/>
            <family val="2"/>
          </rPr>
          <t>Naomi Alecock:</t>
        </r>
        <r>
          <rPr>
            <sz val="9"/>
            <color indexed="81"/>
            <rFont val="Tahoma"/>
            <family val="2"/>
          </rPr>
          <t xml:space="preserve">
Payment made from decarbonisation grant received
</t>
        </r>
      </text>
    </comment>
  </commentList>
</comments>
</file>

<file path=xl/sharedStrings.xml><?xml version="1.0" encoding="utf-8"?>
<sst xmlns="http://schemas.openxmlformats.org/spreadsheetml/2006/main" count="121" uniqueCount="76">
  <si>
    <t xml:space="preserve">Barton Mills Parish Council Accounts </t>
  </si>
  <si>
    <t>Budget</t>
  </si>
  <si>
    <t>Expected</t>
  </si>
  <si>
    <t>Proposed</t>
  </si>
  <si>
    <t>Amended</t>
  </si>
  <si>
    <t>New budget</t>
  </si>
  <si>
    <t>Total</t>
  </si>
  <si>
    <t>income/exps</t>
  </si>
  <si>
    <t xml:space="preserve">Budget to </t>
  </si>
  <si>
    <t>Amendments</t>
  </si>
  <si>
    <t>to expected</t>
  </si>
  <si>
    <t>Budget to</t>
  </si>
  <si>
    <t>from reserves</t>
  </si>
  <si>
    <t>from precept</t>
  </si>
  <si>
    <t>Payable reserves</t>
  </si>
  <si>
    <t>Payable precept</t>
  </si>
  <si>
    <t>2022-23</t>
  </si>
  <si>
    <t>to 31.3.23</t>
  </si>
  <si>
    <t>to total</t>
  </si>
  <si>
    <t>to budget</t>
  </si>
  <si>
    <t>31.3.23</t>
  </si>
  <si>
    <t>c/fwd</t>
  </si>
  <si>
    <t>2023-24</t>
  </si>
  <si>
    <t>2024-25</t>
  </si>
  <si>
    <t>EXPENDITURE</t>
  </si>
  <si>
    <t>Donations</t>
  </si>
  <si>
    <t>Annual donations</t>
  </si>
  <si>
    <t>Clerks Pay (incl Mileage &amp; Payroll)</t>
  </si>
  <si>
    <t>Clerks expenses/Stationary/Training</t>
  </si>
  <si>
    <t>Subscriptions</t>
  </si>
  <si>
    <t>Insurance</t>
  </si>
  <si>
    <t>Audit Fee</t>
  </si>
  <si>
    <t xml:space="preserve">Hall Hire </t>
  </si>
  <si>
    <t>Others incl. website, TsoHost</t>
  </si>
  <si>
    <t>Barton Miller printing</t>
  </si>
  <si>
    <t>Election reserve</t>
  </si>
  <si>
    <t>Playing Field</t>
  </si>
  <si>
    <t>Grass Cutting</t>
  </si>
  <si>
    <t>Tree works / Planting</t>
  </si>
  <si>
    <t>Play Area/Field Maintenance</t>
  </si>
  <si>
    <t>Lighting</t>
  </si>
  <si>
    <t>Energy &amp; Maintenance</t>
  </si>
  <si>
    <t>Maintenance</t>
  </si>
  <si>
    <t>Clock service (£511.20 over 3 years)</t>
  </si>
  <si>
    <t>Assorted maint/repairs</t>
  </si>
  <si>
    <t>Gardening costs incl footpath clearing</t>
  </si>
  <si>
    <t>Bins (Incl. Hall Brown Bins)</t>
  </si>
  <si>
    <t>Defibrillator</t>
  </si>
  <si>
    <t>Miscellaneous</t>
  </si>
  <si>
    <t>Remembrance Day</t>
  </si>
  <si>
    <t>Football Coaching</t>
  </si>
  <si>
    <t>Allotment Land Rent (SCC)</t>
  </si>
  <si>
    <t>Capital</t>
  </si>
  <si>
    <t>INCOME</t>
  </si>
  <si>
    <t>Precept</t>
  </si>
  <si>
    <t>VAT</t>
  </si>
  <si>
    <t>Other income</t>
  </si>
  <si>
    <t>Allotment</t>
  </si>
  <si>
    <t>Interest</t>
  </si>
  <si>
    <t>Administration</t>
  </si>
  <si>
    <t>Spend</t>
  </si>
  <si>
    <t>to date</t>
  </si>
  <si>
    <t xml:space="preserve">Actual </t>
  </si>
  <si>
    <t>Percentage</t>
  </si>
  <si>
    <t>2025/26 Draft Budget</t>
  </si>
  <si>
    <t>2025-26</t>
  </si>
  <si>
    <t>Actual</t>
  </si>
  <si>
    <t xml:space="preserve">Percentage </t>
  </si>
  <si>
    <t>Events</t>
  </si>
  <si>
    <t>Unallocated reserves</t>
  </si>
  <si>
    <t>Reserves</t>
  </si>
  <si>
    <t xml:space="preserve">Budget </t>
  </si>
  <si>
    <t xml:space="preserve">Spend </t>
  </si>
  <si>
    <t>2026-27</t>
  </si>
  <si>
    <t>Neighbourhood Plan</t>
  </si>
  <si>
    <t>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</si>
</sst>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_-\£* #,##0.00_-;&quot;-£&quot;* #,##0.00_-;_-\£* \-??_-;_-@_-"/>
    <numFmt numFmtId="165" formatCode="\£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8" tint="-0.249977111117893"/>
      <name val="Times New Roman"/>
      <family val="1"/>
    </font>
    <font>
      <b/>
      <sz val="11"/>
      <color theme="8" tint="-0.249977111117893"/>
      <name val="Times New Roman"/>
      <family val="1"/>
    </font>
    <font>
      <b/>
      <sz val="13"/>
      <name val="Times New Roman"/>
      <family val="1"/>
    </font>
    <font>
      <b/>
      <sz val="13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b/>
      <sz val="11"/>
      <color rgb="FF00B0F0"/>
      <name val="Times New Roman"/>
      <family val="1"/>
    </font>
    <font>
      <u/>
      <sz val="11"/>
      <name val="Times New Roman"/>
      <family val="1"/>
    </font>
    <font>
      <sz val="8"/>
      <name val="Calibri"/>
      <family val="2"/>
      <scheme val="minor"/>
    </font>
    <font>
      <u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0" xfId="1" applyFont="1"/>
    <xf numFmtId="0" fontId="6" fillId="0" borderId="0" xfId="0" applyFont="1"/>
    <xf numFmtId="4" fontId="5" fillId="0" borderId="1" xfId="1" applyNumberFormat="1" applyFont="1" applyBorder="1" applyAlignment="1">
      <alignment horizontal="center"/>
    </xf>
    <xf numFmtId="4" fontId="5" fillId="0" borderId="0" xfId="1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6" fillId="0" borderId="0" xfId="1" applyFont="1"/>
    <xf numFmtId="0" fontId="4" fillId="0" borderId="0" xfId="1" applyFont="1"/>
    <xf numFmtId="4" fontId="3" fillId="0" borderId="0" xfId="1" applyNumberFormat="1" applyFont="1"/>
    <xf numFmtId="4" fontId="4" fillId="0" borderId="0" xfId="0" applyNumberFormat="1" applyFont="1"/>
    <xf numFmtId="4" fontId="3" fillId="0" borderId="1" xfId="0" applyNumberFormat="1" applyFont="1" applyBorder="1"/>
    <xf numFmtId="0" fontId="3" fillId="0" borderId="1" xfId="0" applyFont="1" applyBorder="1"/>
    <xf numFmtId="16" fontId="4" fillId="0" borderId="0" xfId="1" applyNumberFormat="1" applyFont="1"/>
    <xf numFmtId="164" fontId="4" fillId="0" borderId="0" xfId="1" applyNumberFormat="1" applyFont="1"/>
    <xf numFmtId="4" fontId="5" fillId="0" borderId="2" xfId="1" applyNumberFormat="1" applyFont="1" applyBorder="1"/>
    <xf numFmtId="4" fontId="5" fillId="0" borderId="3" xfId="1" applyNumberFormat="1" applyFont="1" applyBorder="1"/>
    <xf numFmtId="4" fontId="5" fillId="0" borderId="3" xfId="0" applyNumberFormat="1" applyFont="1" applyBorder="1"/>
    <xf numFmtId="4" fontId="5" fillId="0" borderId="2" xfId="0" applyNumberFormat="1" applyFont="1" applyBorder="1"/>
    <xf numFmtId="4" fontId="5" fillId="0" borderId="0" xfId="1" applyNumberFormat="1" applyFont="1"/>
    <xf numFmtId="4" fontId="5" fillId="0" borderId="0" xfId="0" applyNumberFormat="1" applyFont="1"/>
    <xf numFmtId="165" fontId="4" fillId="0" borderId="0" xfId="1" applyNumberFormat="1" applyFont="1"/>
    <xf numFmtId="0" fontId="8" fillId="0" borderId="0" xfId="1" applyFont="1"/>
    <xf numFmtId="4" fontId="5" fillId="0" borderId="2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4" fontId="11" fillId="0" borderId="1" xfId="0" applyNumberFormat="1" applyFont="1" applyBorder="1"/>
    <xf numFmtId="4" fontId="12" fillId="0" borderId="1" xfId="0" applyNumberFormat="1" applyFont="1" applyBorder="1"/>
    <xf numFmtId="4" fontId="11" fillId="0" borderId="0" xfId="0" applyNumberFormat="1" applyFont="1"/>
    <xf numFmtId="0" fontId="14" fillId="0" borderId="0" xfId="1" applyFont="1" applyAlignment="1">
      <alignment horizontal="center"/>
    </xf>
    <xf numFmtId="4" fontId="14" fillId="0" borderId="0" xfId="1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2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9" fontId="4" fillId="0" borderId="0" xfId="0" applyNumberFormat="1" applyFont="1"/>
    <xf numFmtId="0" fontId="10" fillId="0" borderId="0" xfId="0" applyFont="1" applyAlignment="1">
      <alignment horizontal="center"/>
    </xf>
    <xf numFmtId="0" fontId="4" fillId="2" borderId="0" xfId="0" applyFont="1" applyFill="1"/>
    <xf numFmtId="0" fontId="5" fillId="2" borderId="0" xfId="1" applyFont="1" applyFill="1" applyAlignment="1">
      <alignment horizontal="center"/>
    </xf>
    <xf numFmtId="4" fontId="5" fillId="2" borderId="0" xfId="1" applyNumberFormat="1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/>
    <xf numFmtId="4" fontId="11" fillId="2" borderId="0" xfId="0" applyNumberFormat="1" applyFont="1" applyFill="1"/>
    <xf numFmtId="4" fontId="13" fillId="2" borderId="0" xfId="0" applyNumberFormat="1" applyFont="1" applyFill="1"/>
    <xf numFmtId="4" fontId="5" fillId="2" borderId="2" xfId="0" applyNumberFormat="1" applyFont="1" applyFill="1" applyBorder="1"/>
    <xf numFmtId="4" fontId="5" fillId="2" borderId="0" xfId="0" applyNumberFormat="1" applyFont="1" applyFill="1"/>
    <xf numFmtId="0" fontId="3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164" fontId="4" fillId="3" borderId="0" xfId="1" applyNumberFormat="1" applyFont="1" applyFill="1"/>
    <xf numFmtId="0" fontId="4" fillId="3" borderId="0" xfId="1" applyFont="1" applyFill="1"/>
    <xf numFmtId="4" fontId="3" fillId="3" borderId="0" xfId="1" applyNumberFormat="1" applyFont="1" applyFill="1"/>
    <xf numFmtId="4" fontId="4" fillId="3" borderId="0" xfId="0" applyNumberFormat="1" applyFont="1" applyFill="1"/>
    <xf numFmtId="4" fontId="3" fillId="3" borderId="1" xfId="0" applyNumberFormat="1" applyFont="1" applyFill="1" applyBorder="1"/>
    <xf numFmtId="4" fontId="3" fillId="3" borderId="0" xfId="0" applyNumberFormat="1" applyFont="1" applyFill="1"/>
    <xf numFmtId="9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/>
    <xf numFmtId="4" fontId="13" fillId="0" borderId="0" xfId="0" applyNumberFormat="1" applyFont="1"/>
    <xf numFmtId="2" fontId="6" fillId="0" borderId="0" xfId="0" applyNumberFormat="1" applyFont="1"/>
    <xf numFmtId="2" fontId="4" fillId="3" borderId="0" xfId="0" applyNumberFormat="1" applyFont="1" applyFill="1"/>
    <xf numFmtId="4" fontId="5" fillId="0" borderId="4" xfId="0" applyNumberFormat="1" applyFont="1" applyBorder="1"/>
    <xf numFmtId="0" fontId="4" fillId="2" borderId="4" xfId="0" applyFont="1" applyFill="1" applyBorder="1"/>
    <xf numFmtId="9" fontId="4" fillId="0" borderId="4" xfId="0" applyNumberFormat="1" applyFont="1" applyBorder="1"/>
    <xf numFmtId="9" fontId="6" fillId="0" borderId="4" xfId="0" applyNumberFormat="1" applyFont="1" applyBorder="1" applyAlignment="1">
      <alignment horizontal="center"/>
    </xf>
    <xf numFmtId="0" fontId="6" fillId="2" borderId="4" xfId="0" applyFont="1" applyFill="1" applyBorder="1"/>
    <xf numFmtId="2" fontId="6" fillId="0" borderId="4" xfId="0" applyNumberFormat="1" applyFont="1" applyBorder="1"/>
    <xf numFmtId="0" fontId="6" fillId="0" borderId="4" xfId="0" applyFont="1" applyBorder="1"/>
    <xf numFmtId="9" fontId="6" fillId="0" borderId="4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" fontId="5" fillId="4" borderId="4" xfId="0" applyNumberFormat="1" applyFont="1" applyFill="1" applyBorder="1"/>
    <xf numFmtId="4" fontId="4" fillId="4" borderId="0" xfId="0" applyNumberFormat="1" applyFont="1" applyFill="1"/>
    <xf numFmtId="8" fontId="4" fillId="4" borderId="0" xfId="0" applyNumberFormat="1" applyFont="1" applyFill="1"/>
  </cellXfs>
  <cellStyles count="2">
    <cellStyle name="Excel Built-in Normal" xfId="1" xr:uid="{27EF32D7-38B0-4A32-8926-D5CE27C0041F}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C30A-C55C-4ACC-B6F0-D7CB3CAE76C4}">
  <sheetPr>
    <pageSetUpPr fitToPage="1"/>
  </sheetPr>
  <dimension ref="A1:AI53"/>
  <sheetViews>
    <sheetView tabSelected="1" zoomScale="90" zoomScaleNormal="90" workbookViewId="0">
      <pane ySplit="5" topLeftCell="A6" activePane="bottomLeft" state="frozen"/>
      <selection pane="bottomLeft" activeCell="AK37" sqref="AK37"/>
    </sheetView>
  </sheetViews>
  <sheetFormatPr defaultColWidth="9.109375" defaultRowHeight="13.8" x14ac:dyDescent="0.25"/>
  <cols>
    <col min="1" max="1" width="19" style="3" customWidth="1"/>
    <col min="2" max="2" width="31.5546875" style="3" customWidth="1"/>
    <col min="3" max="3" width="12.33203125" style="2" hidden="1" customWidth="1"/>
    <col min="4" max="4" width="12.6640625" style="3" hidden="1" customWidth="1"/>
    <col min="5" max="5" width="11.109375" style="3" hidden="1" customWidth="1"/>
    <col min="6" max="6" width="12.5546875" style="4" hidden="1" customWidth="1"/>
    <col min="7" max="7" width="11.88671875" style="4" hidden="1" customWidth="1"/>
    <col min="8" max="8" width="12.109375" style="4" hidden="1" customWidth="1"/>
    <col min="9" max="9" width="11.109375" style="5" hidden="1" customWidth="1"/>
    <col min="10" max="10" width="14.33203125" style="4" hidden="1" customWidth="1"/>
    <col min="11" max="11" width="13.5546875" style="4" hidden="1" customWidth="1"/>
    <col min="12" max="12" width="12.88671875" style="4" hidden="1" customWidth="1"/>
    <col min="13" max="13" width="11.44140625" style="4" hidden="1" customWidth="1"/>
    <col min="14" max="15" width="9.6640625" style="4" hidden="1" customWidth="1"/>
    <col min="16" max="16" width="10.33203125" style="4" hidden="1" customWidth="1"/>
    <col min="17" max="17" width="3.44140625" style="4" hidden="1" customWidth="1"/>
    <col min="18" max="18" width="15.5546875" style="3" customWidth="1"/>
    <col min="19" max="19" width="14.6640625" style="3" bestFit="1" customWidth="1"/>
    <col min="20" max="20" width="10.109375" style="3" customWidth="1"/>
    <col min="21" max="21" width="9.88671875" style="3" bestFit="1" customWidth="1"/>
    <col min="22" max="22" width="10.21875" style="3" bestFit="1" customWidth="1"/>
    <col min="23" max="23" width="3.44140625" style="3" customWidth="1"/>
    <col min="24" max="24" width="15.109375" style="3" bestFit="1" customWidth="1"/>
    <col min="25" max="25" width="13.88671875" style="3" bestFit="1" customWidth="1"/>
    <col min="26" max="27" width="9.88671875" style="3" bestFit="1" customWidth="1"/>
    <col min="28" max="28" width="11" style="3" bestFit="1" customWidth="1"/>
    <col min="29" max="29" width="9.109375" style="3"/>
    <col min="30" max="32" width="9.88671875" style="3" bestFit="1" customWidth="1"/>
    <col min="33" max="34" width="9.109375" style="3"/>
    <col min="35" max="35" width="10.5546875" style="3" bestFit="1" customWidth="1"/>
    <col min="36" max="16384" width="9.109375" style="3"/>
  </cols>
  <sheetData>
    <row r="1" spans="1:32" x14ac:dyDescent="0.25">
      <c r="A1" s="1" t="s">
        <v>0</v>
      </c>
      <c r="B1" s="2"/>
    </row>
    <row r="2" spans="1:32" ht="17.399999999999999" x14ac:dyDescent="0.35">
      <c r="A2" s="1" t="s">
        <v>64</v>
      </c>
      <c r="B2" s="2"/>
      <c r="C2" s="6"/>
      <c r="J2" s="84"/>
      <c r="K2" s="85"/>
      <c r="L2" s="85"/>
      <c r="M2" s="86"/>
      <c r="N2" s="85"/>
      <c r="O2" s="51"/>
      <c r="P2" s="51"/>
      <c r="Q2" s="51"/>
    </row>
    <row r="3" spans="1:32" x14ac:dyDescent="0.25">
      <c r="A3" s="2"/>
      <c r="B3" s="2"/>
      <c r="C3" s="7" t="s">
        <v>1</v>
      </c>
      <c r="D3" s="8" t="s">
        <v>2</v>
      </c>
      <c r="E3" s="8"/>
      <c r="F3" s="9" t="s">
        <v>3</v>
      </c>
      <c r="G3" s="7" t="s">
        <v>4</v>
      </c>
      <c r="H3" s="7" t="s">
        <v>5</v>
      </c>
      <c r="J3" s="61" t="s">
        <v>1</v>
      </c>
      <c r="K3" s="6" t="s">
        <v>1</v>
      </c>
      <c r="L3" s="6" t="s">
        <v>1</v>
      </c>
      <c r="M3" s="10" t="s">
        <v>1</v>
      </c>
      <c r="N3" s="7" t="s">
        <v>1</v>
      </c>
      <c r="O3" s="6" t="s">
        <v>66</v>
      </c>
      <c r="P3" s="6" t="s">
        <v>67</v>
      </c>
      <c r="Q3" s="53"/>
      <c r="R3" s="38" t="s">
        <v>1</v>
      </c>
      <c r="S3" s="38" t="s">
        <v>1</v>
      </c>
      <c r="T3" s="38" t="s">
        <v>1</v>
      </c>
      <c r="U3" s="46" t="s">
        <v>62</v>
      </c>
      <c r="V3" s="47" t="s">
        <v>63</v>
      </c>
      <c r="W3" s="52"/>
      <c r="X3" s="47" t="s">
        <v>71</v>
      </c>
      <c r="Y3" s="47" t="s">
        <v>1</v>
      </c>
      <c r="Z3" s="47" t="s">
        <v>1</v>
      </c>
      <c r="AA3" s="47" t="s">
        <v>62</v>
      </c>
      <c r="AB3" s="47" t="s">
        <v>67</v>
      </c>
      <c r="AC3" s="52"/>
    </row>
    <row r="4" spans="1:32" x14ac:dyDescent="0.25">
      <c r="A4" s="11"/>
      <c r="B4" s="11"/>
      <c r="C4" s="7" t="s">
        <v>6</v>
      </c>
      <c r="D4" s="12" t="s">
        <v>7</v>
      </c>
      <c r="E4" s="8" t="s">
        <v>8</v>
      </c>
      <c r="F4" s="13" t="s">
        <v>9</v>
      </c>
      <c r="G4" s="7" t="s">
        <v>1</v>
      </c>
      <c r="H4" s="14" t="s">
        <v>10</v>
      </c>
      <c r="I4" s="15" t="s">
        <v>11</v>
      </c>
      <c r="J4" s="61" t="s">
        <v>12</v>
      </c>
      <c r="K4" s="6" t="s">
        <v>13</v>
      </c>
      <c r="L4" s="6" t="s">
        <v>6</v>
      </c>
      <c r="M4" s="10" t="s">
        <v>12</v>
      </c>
      <c r="N4" s="7" t="s">
        <v>13</v>
      </c>
      <c r="O4" s="6" t="s">
        <v>60</v>
      </c>
      <c r="P4" s="6" t="s">
        <v>66</v>
      </c>
      <c r="Q4" s="53"/>
      <c r="R4" s="38" t="s">
        <v>14</v>
      </c>
      <c r="S4" s="38" t="s">
        <v>15</v>
      </c>
      <c r="T4" s="38" t="s">
        <v>6</v>
      </c>
      <c r="U4" s="47" t="s">
        <v>60</v>
      </c>
      <c r="V4" s="47" t="s">
        <v>60</v>
      </c>
      <c r="W4" s="52"/>
      <c r="X4" s="47" t="s">
        <v>70</v>
      </c>
      <c r="Y4" s="47" t="s">
        <v>54</v>
      </c>
      <c r="Z4" s="47" t="s">
        <v>6</v>
      </c>
      <c r="AA4" s="47" t="s">
        <v>60</v>
      </c>
      <c r="AB4" s="47" t="s">
        <v>72</v>
      </c>
      <c r="AC4" s="52"/>
      <c r="AD4" s="42" t="s">
        <v>70</v>
      </c>
      <c r="AE4" s="42" t="s">
        <v>54</v>
      </c>
      <c r="AF4" s="42" t="s">
        <v>6</v>
      </c>
    </row>
    <row r="5" spans="1:32" x14ac:dyDescent="0.25">
      <c r="A5" s="2"/>
      <c r="B5" s="11"/>
      <c r="C5" s="14" t="s">
        <v>16</v>
      </c>
      <c r="D5" s="14" t="s">
        <v>17</v>
      </c>
      <c r="E5" s="14" t="s">
        <v>18</v>
      </c>
      <c r="F5" s="13" t="s">
        <v>19</v>
      </c>
      <c r="G5" s="14" t="s">
        <v>16</v>
      </c>
      <c r="H5" s="8" t="s">
        <v>20</v>
      </c>
      <c r="I5" s="14" t="s">
        <v>21</v>
      </c>
      <c r="J5" s="62" t="s">
        <v>22</v>
      </c>
      <c r="K5" s="63" t="s">
        <v>22</v>
      </c>
      <c r="L5" s="63" t="s">
        <v>22</v>
      </c>
      <c r="M5" s="13" t="s">
        <v>22</v>
      </c>
      <c r="N5" s="14" t="s">
        <v>22</v>
      </c>
      <c r="O5" s="14"/>
      <c r="P5" s="63" t="s">
        <v>60</v>
      </c>
      <c r="Q5" s="54"/>
      <c r="R5" s="39" t="s">
        <v>23</v>
      </c>
      <c r="S5" s="39" t="s">
        <v>23</v>
      </c>
      <c r="T5" s="39" t="s">
        <v>23</v>
      </c>
      <c r="U5" s="47" t="s">
        <v>61</v>
      </c>
      <c r="V5" s="47" t="s">
        <v>61</v>
      </c>
      <c r="W5" s="52"/>
      <c r="X5" s="47" t="s">
        <v>65</v>
      </c>
      <c r="Y5" s="47" t="s">
        <v>65</v>
      </c>
      <c r="Z5" s="47" t="s">
        <v>65</v>
      </c>
      <c r="AA5" s="47" t="s">
        <v>61</v>
      </c>
      <c r="AB5" s="47" t="s">
        <v>61</v>
      </c>
      <c r="AC5" s="52"/>
      <c r="AD5" s="42" t="s">
        <v>73</v>
      </c>
      <c r="AE5" s="42" t="s">
        <v>73</v>
      </c>
      <c r="AF5" s="42" t="s">
        <v>73</v>
      </c>
    </row>
    <row r="6" spans="1:32" x14ac:dyDescent="0.25">
      <c r="A6" s="16" t="s">
        <v>24</v>
      </c>
      <c r="B6" s="17"/>
      <c r="C6" s="18"/>
      <c r="E6" s="19"/>
      <c r="F6" s="20"/>
      <c r="G6" s="5"/>
      <c r="H6" s="5"/>
      <c r="J6" s="21"/>
      <c r="M6" s="21"/>
      <c r="Q6" s="55"/>
      <c r="U6" s="48"/>
      <c r="V6" s="40"/>
      <c r="W6" s="52"/>
      <c r="AC6" s="52"/>
    </row>
    <row r="7" spans="1:32" x14ac:dyDescent="0.25">
      <c r="A7" s="17" t="s">
        <v>25</v>
      </c>
      <c r="B7" s="17" t="s">
        <v>26</v>
      </c>
      <c r="C7" s="18">
        <v>1100</v>
      </c>
      <c r="D7" s="19">
        <v>1100</v>
      </c>
      <c r="E7" s="19">
        <f>C7-D7</f>
        <v>0</v>
      </c>
      <c r="F7" s="20"/>
      <c r="G7" s="5">
        <f>C7+F7</f>
        <v>1100</v>
      </c>
      <c r="H7" s="5">
        <f>D7-G7</f>
        <v>0</v>
      </c>
      <c r="J7" s="20"/>
      <c r="K7" s="5">
        <v>1100</v>
      </c>
      <c r="L7" s="5">
        <f>SUM(J7:K7)</f>
        <v>1100</v>
      </c>
      <c r="M7" s="35">
        <v>100</v>
      </c>
      <c r="N7" s="5">
        <v>1100</v>
      </c>
      <c r="O7" s="5">
        <v>1200</v>
      </c>
      <c r="P7" s="49">
        <f>SUM(O7/N7)</f>
        <v>1.0909090909090908</v>
      </c>
      <c r="Q7" s="56"/>
      <c r="R7" s="19"/>
      <c r="S7" s="19">
        <v>1100</v>
      </c>
      <c r="T7" s="19">
        <f>SUM(R7:S7)</f>
        <v>1100</v>
      </c>
      <c r="U7" s="41">
        <v>1000</v>
      </c>
      <c r="V7" s="49">
        <f>SUM(U7/T7)</f>
        <v>0.90909090909090906</v>
      </c>
      <c r="W7" s="52"/>
      <c r="X7" s="19"/>
      <c r="Y7" s="19">
        <v>1100</v>
      </c>
      <c r="Z7" s="19">
        <f>SUM(X7+Y7)</f>
        <v>1100</v>
      </c>
      <c r="AA7" s="40">
        <v>1000</v>
      </c>
      <c r="AB7" s="50">
        <f>AA7/Z7</f>
        <v>0.90909090909090906</v>
      </c>
      <c r="AC7" s="52"/>
      <c r="AD7" s="19"/>
      <c r="AE7" s="19">
        <v>1100</v>
      </c>
      <c r="AF7" s="19">
        <f>SUM(AD7+AE7)</f>
        <v>1100</v>
      </c>
    </row>
    <row r="8" spans="1:32" x14ac:dyDescent="0.25">
      <c r="A8" s="17"/>
      <c r="B8" s="17"/>
      <c r="C8" s="18"/>
      <c r="D8" s="19"/>
      <c r="E8" s="19"/>
      <c r="F8" s="20"/>
      <c r="G8" s="5"/>
      <c r="H8" s="5"/>
      <c r="J8" s="20"/>
      <c r="K8" s="5"/>
      <c r="L8" s="5"/>
      <c r="M8" s="20"/>
      <c r="N8" s="5"/>
      <c r="O8" s="5"/>
      <c r="P8" s="5"/>
      <c r="Q8" s="56"/>
      <c r="R8" s="19"/>
      <c r="S8" s="19"/>
      <c r="T8" s="19"/>
      <c r="U8" s="41"/>
      <c r="V8" s="49"/>
      <c r="W8" s="52"/>
      <c r="X8" s="19"/>
      <c r="Y8" s="19"/>
      <c r="Z8" s="19"/>
      <c r="AA8" s="40"/>
      <c r="AB8" s="50"/>
      <c r="AC8" s="52"/>
      <c r="AD8" s="19"/>
      <c r="AE8" s="19"/>
      <c r="AF8" s="19"/>
    </row>
    <row r="9" spans="1:32" x14ac:dyDescent="0.25">
      <c r="A9" s="17" t="s">
        <v>59</v>
      </c>
      <c r="B9" s="17" t="s">
        <v>27</v>
      </c>
      <c r="C9" s="18">
        <v>5100</v>
      </c>
      <c r="D9" s="19">
        <v>4747.4399999999996</v>
      </c>
      <c r="E9" s="19">
        <f t="shared" ref="E9:E38" si="0">C9-D9</f>
        <v>352.5600000000004</v>
      </c>
      <c r="F9" s="20">
        <v>-300</v>
      </c>
      <c r="G9" s="5">
        <f t="shared" ref="G9:G38" si="1">C9+F9</f>
        <v>4800</v>
      </c>
      <c r="H9" s="5">
        <f t="shared" ref="H9:H39" si="2">D9-G9</f>
        <v>-52.5600000000004</v>
      </c>
      <c r="J9" s="20"/>
      <c r="K9" s="5">
        <v>5000</v>
      </c>
      <c r="L9" s="5">
        <f t="shared" ref="L9:L40" si="3">SUM(J9:K9)</f>
        <v>5000</v>
      </c>
      <c r="M9" s="20"/>
      <c r="N9" s="5">
        <v>5000</v>
      </c>
      <c r="O9" s="5">
        <v>5312.11</v>
      </c>
      <c r="P9" s="49">
        <f>SUM(O9/N9)</f>
        <v>1.062422</v>
      </c>
      <c r="Q9" s="56"/>
      <c r="R9" s="19"/>
      <c r="S9" s="19">
        <v>5000</v>
      </c>
      <c r="T9" s="19">
        <f t="shared" ref="T9:T40" si="4">SUM(R9:S9)</f>
        <v>5000</v>
      </c>
      <c r="U9" s="41">
        <v>5895.36</v>
      </c>
      <c r="V9" s="49">
        <f t="shared" ref="V9:V17" si="5">SUM(U9/T9)</f>
        <v>1.1790719999999999</v>
      </c>
      <c r="W9" s="52"/>
      <c r="X9" s="19"/>
      <c r="Y9" s="19">
        <v>5500</v>
      </c>
      <c r="Z9" s="19">
        <f t="shared" ref="Z9:Z40" si="6">SUM(X9+Y9)</f>
        <v>5500</v>
      </c>
      <c r="AA9" s="40">
        <v>5249.22</v>
      </c>
      <c r="AB9" s="50">
        <f t="shared" ref="AB9:AB42" si="7">AA9/Z9</f>
        <v>0.95440363636363645</v>
      </c>
      <c r="AC9" s="52"/>
      <c r="AD9" s="19"/>
      <c r="AE9" s="19">
        <v>6000</v>
      </c>
      <c r="AF9" s="19">
        <f t="shared" ref="AF9:AF41" si="8">SUM(AD9+AE9)</f>
        <v>6000</v>
      </c>
    </row>
    <row r="10" spans="1:32" x14ac:dyDescent="0.25">
      <c r="A10" s="17"/>
      <c r="B10" s="22" t="s">
        <v>28</v>
      </c>
      <c r="C10" s="18">
        <v>700</v>
      </c>
      <c r="D10" s="19">
        <v>499.70000000000005</v>
      </c>
      <c r="E10" s="19">
        <f t="shared" si="0"/>
        <v>200.29999999999995</v>
      </c>
      <c r="F10" s="20">
        <v>-200</v>
      </c>
      <c r="G10" s="5">
        <f t="shared" si="1"/>
        <v>500</v>
      </c>
      <c r="H10" s="5">
        <f t="shared" si="2"/>
        <v>-0.29999999999995453</v>
      </c>
      <c r="J10" s="20"/>
      <c r="K10" s="5">
        <v>800</v>
      </c>
      <c r="L10" s="5">
        <f t="shared" si="3"/>
        <v>800</v>
      </c>
      <c r="M10" s="20"/>
      <c r="N10" s="5">
        <v>800</v>
      </c>
      <c r="O10" s="5">
        <v>618.51</v>
      </c>
      <c r="P10" s="49">
        <f t="shared" ref="P10:P34" si="9">SUM(O10/N10)</f>
        <v>0.77313750000000003</v>
      </c>
      <c r="Q10" s="56"/>
      <c r="R10" s="19"/>
      <c r="S10" s="19">
        <v>600</v>
      </c>
      <c r="T10" s="19">
        <f t="shared" si="4"/>
        <v>600</v>
      </c>
      <c r="U10" s="41">
        <v>1090.97</v>
      </c>
      <c r="V10" s="49">
        <f t="shared" si="5"/>
        <v>1.8182833333333335</v>
      </c>
      <c r="W10" s="52"/>
      <c r="X10" s="19"/>
      <c r="Y10" s="19">
        <v>1000</v>
      </c>
      <c r="Z10" s="19">
        <f t="shared" si="6"/>
        <v>1000</v>
      </c>
      <c r="AA10" s="40">
        <v>776.07</v>
      </c>
      <c r="AB10" s="50">
        <f t="shared" si="7"/>
        <v>0.77607000000000004</v>
      </c>
      <c r="AC10" s="52"/>
      <c r="AD10" s="19"/>
      <c r="AE10" s="19">
        <v>1000</v>
      </c>
      <c r="AF10" s="19">
        <f t="shared" si="8"/>
        <v>1000</v>
      </c>
    </row>
    <row r="11" spans="1:32" x14ac:dyDescent="0.25">
      <c r="A11" s="17"/>
      <c r="B11" s="22" t="s">
        <v>29</v>
      </c>
      <c r="C11" s="18">
        <v>420</v>
      </c>
      <c r="D11" s="19">
        <v>418.81</v>
      </c>
      <c r="E11" s="19">
        <f t="shared" si="0"/>
        <v>1.1899999999999977</v>
      </c>
      <c r="F11" s="20"/>
      <c r="G11" s="5">
        <f>C11+F11</f>
        <v>420</v>
      </c>
      <c r="H11" s="5">
        <f t="shared" si="2"/>
        <v>-1.1899999999999977</v>
      </c>
      <c r="J11" s="20"/>
      <c r="K11" s="5">
        <v>450</v>
      </c>
      <c r="L11" s="5">
        <f t="shared" si="3"/>
        <v>450</v>
      </c>
      <c r="M11" s="20"/>
      <c r="N11" s="5">
        <v>450</v>
      </c>
      <c r="O11" s="5">
        <v>452.82</v>
      </c>
      <c r="P11" s="49">
        <f t="shared" si="9"/>
        <v>1.0062666666666666</v>
      </c>
      <c r="Q11" s="56"/>
      <c r="R11" s="19"/>
      <c r="S11" s="19">
        <v>460</v>
      </c>
      <c r="T11" s="19">
        <f t="shared" si="4"/>
        <v>460</v>
      </c>
      <c r="U11" s="41">
        <v>443.64</v>
      </c>
      <c r="V11" s="49">
        <f t="shared" si="5"/>
        <v>0.96443478260869564</v>
      </c>
      <c r="W11" s="52"/>
      <c r="X11" s="19"/>
      <c r="Y11" s="19">
        <v>500</v>
      </c>
      <c r="Z11" s="19">
        <f t="shared" si="6"/>
        <v>500</v>
      </c>
      <c r="AA11" s="40">
        <v>443.19</v>
      </c>
      <c r="AB11" s="50">
        <f t="shared" si="7"/>
        <v>0.88637999999999995</v>
      </c>
      <c r="AC11" s="52"/>
      <c r="AD11" s="19"/>
      <c r="AE11" s="19">
        <v>500</v>
      </c>
      <c r="AF11" s="19">
        <f t="shared" si="8"/>
        <v>500</v>
      </c>
    </row>
    <row r="12" spans="1:32" x14ac:dyDescent="0.25">
      <c r="A12" s="16"/>
      <c r="B12" s="22" t="s">
        <v>30</v>
      </c>
      <c r="C12" s="18">
        <v>1150</v>
      </c>
      <c r="D12" s="19">
        <v>1300</v>
      </c>
      <c r="E12" s="19">
        <f t="shared" si="0"/>
        <v>-150</v>
      </c>
      <c r="F12" s="20"/>
      <c r="G12" s="5">
        <f t="shared" si="1"/>
        <v>1150</v>
      </c>
      <c r="H12" s="5">
        <f t="shared" si="2"/>
        <v>150</v>
      </c>
      <c r="J12" s="20"/>
      <c r="K12" s="5">
        <v>1300</v>
      </c>
      <c r="L12" s="5">
        <f t="shared" si="3"/>
        <v>1300</v>
      </c>
      <c r="M12" s="20"/>
      <c r="N12" s="5">
        <v>1300</v>
      </c>
      <c r="O12" s="5">
        <v>1607.02</v>
      </c>
      <c r="P12" s="49">
        <f t="shared" si="9"/>
        <v>1.2361692307692307</v>
      </c>
      <c r="Q12" s="56"/>
      <c r="R12" s="19"/>
      <c r="S12" s="19">
        <v>1700</v>
      </c>
      <c r="T12" s="19">
        <f t="shared" si="4"/>
        <v>1700</v>
      </c>
      <c r="U12" s="41">
        <v>1646.37</v>
      </c>
      <c r="V12" s="49">
        <f t="shared" si="5"/>
        <v>0.96845294117647052</v>
      </c>
      <c r="W12" s="52"/>
      <c r="X12" s="19"/>
      <c r="Y12" s="19">
        <v>2000</v>
      </c>
      <c r="Z12" s="19">
        <f t="shared" si="6"/>
        <v>2000</v>
      </c>
      <c r="AA12" s="40">
        <v>1421.5</v>
      </c>
      <c r="AB12" s="50">
        <f t="shared" si="7"/>
        <v>0.71074999999999999</v>
      </c>
      <c r="AC12" s="52"/>
      <c r="AD12" s="19"/>
      <c r="AE12" s="19">
        <v>2300</v>
      </c>
      <c r="AF12" s="19">
        <f t="shared" si="8"/>
        <v>2300</v>
      </c>
    </row>
    <row r="13" spans="1:32" x14ac:dyDescent="0.25">
      <c r="A13" s="17"/>
      <c r="B13" s="17" t="s">
        <v>31</v>
      </c>
      <c r="C13" s="18">
        <v>288</v>
      </c>
      <c r="D13" s="19">
        <v>288</v>
      </c>
      <c r="E13" s="19">
        <f t="shared" si="0"/>
        <v>0</v>
      </c>
      <c r="F13" s="20"/>
      <c r="G13" s="5">
        <f t="shared" si="1"/>
        <v>288</v>
      </c>
      <c r="H13" s="5">
        <f t="shared" si="2"/>
        <v>0</v>
      </c>
      <c r="J13" s="20"/>
      <c r="K13" s="5">
        <v>300</v>
      </c>
      <c r="L13" s="5">
        <f t="shared" si="3"/>
        <v>300</v>
      </c>
      <c r="M13" s="20"/>
      <c r="N13" s="5">
        <v>300</v>
      </c>
      <c r="O13" s="5">
        <v>402</v>
      </c>
      <c r="P13" s="49">
        <f t="shared" si="9"/>
        <v>1.34</v>
      </c>
      <c r="Q13" s="56"/>
      <c r="R13" s="19"/>
      <c r="S13" s="19">
        <v>410</v>
      </c>
      <c r="T13" s="19">
        <f t="shared" si="4"/>
        <v>410</v>
      </c>
      <c r="U13" s="41">
        <v>406.25</v>
      </c>
      <c r="V13" s="49">
        <f t="shared" si="5"/>
        <v>0.99085365853658536</v>
      </c>
      <c r="W13" s="52"/>
      <c r="X13" s="19"/>
      <c r="Y13" s="19">
        <v>500</v>
      </c>
      <c r="Z13" s="19">
        <f t="shared" si="6"/>
        <v>500</v>
      </c>
      <c r="AA13" s="40">
        <v>659.84</v>
      </c>
      <c r="AB13" s="50">
        <f t="shared" si="7"/>
        <v>1.31968</v>
      </c>
      <c r="AC13" s="52"/>
      <c r="AD13" s="19"/>
      <c r="AE13" s="19">
        <v>500</v>
      </c>
      <c r="AF13" s="19">
        <f t="shared" si="8"/>
        <v>500</v>
      </c>
    </row>
    <row r="14" spans="1:32" x14ac:dyDescent="0.25">
      <c r="A14" s="17"/>
      <c r="B14" s="22" t="s">
        <v>32</v>
      </c>
      <c r="C14" s="18">
        <v>300</v>
      </c>
      <c r="D14" s="19">
        <v>285</v>
      </c>
      <c r="E14" s="19">
        <f t="shared" si="0"/>
        <v>15</v>
      </c>
      <c r="F14" s="20"/>
      <c r="G14" s="5">
        <f t="shared" si="1"/>
        <v>300</v>
      </c>
      <c r="H14" s="5">
        <f t="shared" si="2"/>
        <v>-15</v>
      </c>
      <c r="J14" s="20"/>
      <c r="K14" s="5">
        <v>300</v>
      </c>
      <c r="L14" s="5">
        <f t="shared" si="3"/>
        <v>300</v>
      </c>
      <c r="M14" s="20"/>
      <c r="N14" s="5">
        <v>300</v>
      </c>
      <c r="O14" s="5">
        <v>362.66</v>
      </c>
      <c r="P14" s="49">
        <f t="shared" si="9"/>
        <v>1.2088666666666668</v>
      </c>
      <c r="Q14" s="56"/>
      <c r="R14" s="19"/>
      <c r="S14" s="19">
        <v>400</v>
      </c>
      <c r="T14" s="19">
        <f t="shared" si="4"/>
        <v>400</v>
      </c>
      <c r="U14" s="41">
        <v>342</v>
      </c>
      <c r="V14" s="49">
        <f t="shared" si="5"/>
        <v>0.85499999999999998</v>
      </c>
      <c r="W14" s="52"/>
      <c r="X14" s="19"/>
      <c r="Y14" s="19">
        <v>500</v>
      </c>
      <c r="Z14" s="19">
        <f t="shared" si="6"/>
        <v>500</v>
      </c>
      <c r="AA14" s="40">
        <v>321.5</v>
      </c>
      <c r="AB14" s="50">
        <f t="shared" si="7"/>
        <v>0.64300000000000002</v>
      </c>
      <c r="AC14" s="52"/>
      <c r="AD14" s="19"/>
      <c r="AE14" s="19">
        <v>500</v>
      </c>
      <c r="AF14" s="19">
        <f t="shared" si="8"/>
        <v>500</v>
      </c>
    </row>
    <row r="15" spans="1:32" x14ac:dyDescent="0.25">
      <c r="A15" s="23"/>
      <c r="B15" s="17" t="s">
        <v>33</v>
      </c>
      <c r="C15" s="18">
        <v>210</v>
      </c>
      <c r="D15" s="19">
        <v>222.38</v>
      </c>
      <c r="E15" s="19">
        <f t="shared" si="0"/>
        <v>-12.379999999999995</v>
      </c>
      <c r="F15" s="20"/>
      <c r="G15" s="5">
        <f t="shared" si="1"/>
        <v>210</v>
      </c>
      <c r="H15" s="5">
        <f t="shared" si="2"/>
        <v>12.379999999999995</v>
      </c>
      <c r="J15" s="20"/>
      <c r="K15" s="5">
        <v>230</v>
      </c>
      <c r="L15" s="5">
        <f t="shared" si="3"/>
        <v>230</v>
      </c>
      <c r="M15" s="20"/>
      <c r="N15" s="5">
        <v>230</v>
      </c>
      <c r="O15" s="5">
        <v>109.99</v>
      </c>
      <c r="P15" s="49">
        <f t="shared" si="9"/>
        <v>0.47821739130434782</v>
      </c>
      <c r="Q15" s="56"/>
      <c r="R15" s="19"/>
      <c r="S15" s="19">
        <v>230</v>
      </c>
      <c r="T15" s="19">
        <f t="shared" si="4"/>
        <v>230</v>
      </c>
      <c r="U15" s="41">
        <v>422</v>
      </c>
      <c r="V15" s="49">
        <f t="shared" si="5"/>
        <v>1.8347826086956522</v>
      </c>
      <c r="W15" s="52"/>
      <c r="X15" s="19"/>
      <c r="Y15" s="19">
        <v>230</v>
      </c>
      <c r="Z15" s="19">
        <f t="shared" si="6"/>
        <v>230</v>
      </c>
      <c r="AA15" s="40">
        <v>333</v>
      </c>
      <c r="AB15" s="50">
        <f t="shared" si="7"/>
        <v>1.4478260869565218</v>
      </c>
      <c r="AC15" s="52"/>
      <c r="AD15" s="19"/>
      <c r="AE15" s="19">
        <v>230</v>
      </c>
      <c r="AF15" s="19">
        <f t="shared" si="8"/>
        <v>230</v>
      </c>
    </row>
    <row r="16" spans="1:32" x14ac:dyDescent="0.25">
      <c r="A16" s="23"/>
      <c r="B16" s="22" t="s">
        <v>34</v>
      </c>
      <c r="C16" s="18">
        <v>400</v>
      </c>
      <c r="D16" s="19">
        <v>407.7</v>
      </c>
      <c r="E16" s="19">
        <f t="shared" si="0"/>
        <v>-7.6999999999999886</v>
      </c>
      <c r="F16" s="20"/>
      <c r="G16" s="5">
        <f t="shared" si="1"/>
        <v>400</v>
      </c>
      <c r="H16" s="5">
        <f t="shared" si="2"/>
        <v>7.6999999999999886</v>
      </c>
      <c r="J16" s="20"/>
      <c r="K16" s="5">
        <v>450</v>
      </c>
      <c r="L16" s="5">
        <f t="shared" si="3"/>
        <v>450</v>
      </c>
      <c r="M16" s="20"/>
      <c r="N16" s="5">
        <v>450</v>
      </c>
      <c r="O16" s="5">
        <v>645.4</v>
      </c>
      <c r="P16" s="49">
        <f t="shared" si="9"/>
        <v>1.4342222222222221</v>
      </c>
      <c r="Q16" s="56"/>
      <c r="R16" s="19"/>
      <c r="S16" s="19">
        <v>450</v>
      </c>
      <c r="T16" s="19">
        <f t="shared" si="4"/>
        <v>450</v>
      </c>
      <c r="U16" s="41">
        <v>479.66</v>
      </c>
      <c r="V16" s="49">
        <f t="shared" si="5"/>
        <v>1.0659111111111113</v>
      </c>
      <c r="W16" s="52"/>
      <c r="X16" s="19"/>
      <c r="Y16" s="19">
        <v>450</v>
      </c>
      <c r="Z16" s="19">
        <f t="shared" si="6"/>
        <v>450</v>
      </c>
      <c r="AA16" s="40">
        <v>447.68</v>
      </c>
      <c r="AB16" s="50">
        <f t="shared" si="7"/>
        <v>0.99484444444444442</v>
      </c>
      <c r="AC16" s="52"/>
      <c r="AD16" s="19"/>
      <c r="AE16" s="19">
        <v>500</v>
      </c>
      <c r="AF16" s="19">
        <f t="shared" si="8"/>
        <v>500</v>
      </c>
    </row>
    <row r="17" spans="1:32" x14ac:dyDescent="0.25">
      <c r="A17" s="23"/>
      <c r="B17" s="22" t="s">
        <v>35</v>
      </c>
      <c r="C17" s="18">
        <v>2760</v>
      </c>
      <c r="D17" s="19">
        <v>0</v>
      </c>
      <c r="E17" s="19">
        <f t="shared" si="0"/>
        <v>2760</v>
      </c>
      <c r="F17" s="20"/>
      <c r="G17" s="5">
        <f t="shared" si="1"/>
        <v>2760</v>
      </c>
      <c r="H17" s="5">
        <f t="shared" si="2"/>
        <v>-2760</v>
      </c>
      <c r="I17" s="5">
        <v>2760</v>
      </c>
      <c r="J17" s="20">
        <v>2760</v>
      </c>
      <c r="K17" s="5"/>
      <c r="L17" s="5">
        <f t="shared" si="3"/>
        <v>2760</v>
      </c>
      <c r="M17" s="20">
        <v>2760</v>
      </c>
      <c r="N17" s="5"/>
      <c r="O17" s="5">
        <v>0</v>
      </c>
      <c r="P17" s="49"/>
      <c r="Q17" s="56"/>
      <c r="R17" s="19">
        <v>2670</v>
      </c>
      <c r="S17" s="19">
        <v>0</v>
      </c>
      <c r="T17" s="19">
        <f t="shared" si="4"/>
        <v>2670</v>
      </c>
      <c r="U17" s="41">
        <v>0</v>
      </c>
      <c r="V17" s="49">
        <f t="shared" si="5"/>
        <v>0</v>
      </c>
      <c r="W17" s="52"/>
      <c r="X17" s="19">
        <v>2670</v>
      </c>
      <c r="Y17" s="19">
        <v>0</v>
      </c>
      <c r="Z17" s="19">
        <f t="shared" si="6"/>
        <v>2670</v>
      </c>
      <c r="AA17" s="40">
        <v>0</v>
      </c>
      <c r="AB17" s="50">
        <f t="shared" si="7"/>
        <v>0</v>
      </c>
      <c r="AC17" s="52"/>
      <c r="AD17" s="19">
        <v>2670</v>
      </c>
      <c r="AE17" s="19">
        <v>330</v>
      </c>
      <c r="AF17" s="19">
        <f t="shared" si="8"/>
        <v>3000</v>
      </c>
    </row>
    <row r="18" spans="1:32" x14ac:dyDescent="0.25">
      <c r="A18" s="23"/>
      <c r="B18" s="17"/>
      <c r="C18" s="18"/>
      <c r="D18" s="19"/>
      <c r="E18" s="19"/>
      <c r="F18" s="20"/>
      <c r="G18" s="5"/>
      <c r="H18" s="5">
        <f t="shared" si="2"/>
        <v>0</v>
      </c>
      <c r="J18" s="20"/>
      <c r="K18" s="5"/>
      <c r="L18" s="5"/>
      <c r="M18" s="20"/>
      <c r="N18" s="5"/>
      <c r="O18" s="5"/>
      <c r="P18" s="5"/>
      <c r="Q18" s="56"/>
      <c r="R18" s="19"/>
      <c r="S18" s="19"/>
      <c r="T18" s="19"/>
      <c r="U18" s="41"/>
      <c r="V18" s="49"/>
      <c r="W18" s="52"/>
      <c r="X18" s="19"/>
      <c r="Y18" s="19"/>
      <c r="Z18" s="19"/>
      <c r="AA18" s="40"/>
      <c r="AB18" s="50"/>
      <c r="AC18" s="52"/>
      <c r="AD18" s="19"/>
      <c r="AE18" s="19"/>
      <c r="AF18" s="19"/>
    </row>
    <row r="19" spans="1:32" x14ac:dyDescent="0.25">
      <c r="A19" s="17" t="s">
        <v>36</v>
      </c>
      <c r="B19" s="17" t="s">
        <v>37</v>
      </c>
      <c r="C19" s="18">
        <v>5500</v>
      </c>
      <c r="D19" s="19">
        <v>4320</v>
      </c>
      <c r="E19" s="19">
        <f t="shared" si="0"/>
        <v>1180</v>
      </c>
      <c r="F19" s="20">
        <v>-1000</v>
      </c>
      <c r="G19" s="5">
        <f t="shared" si="1"/>
        <v>4500</v>
      </c>
      <c r="H19" s="5">
        <f t="shared" si="2"/>
        <v>-180</v>
      </c>
      <c r="J19" s="20"/>
      <c r="K19" s="5">
        <v>4500</v>
      </c>
      <c r="L19" s="5">
        <f t="shared" si="3"/>
        <v>4500</v>
      </c>
      <c r="M19" s="35">
        <v>1400</v>
      </c>
      <c r="N19" s="5">
        <f>4500-1400</f>
        <v>3100</v>
      </c>
      <c r="O19" s="5">
        <v>3600</v>
      </c>
      <c r="P19" s="49">
        <f t="shared" si="9"/>
        <v>1.1612903225806452</v>
      </c>
      <c r="Q19" s="56"/>
      <c r="R19" s="19"/>
      <c r="S19" s="19">
        <v>4700</v>
      </c>
      <c r="T19" s="19">
        <f t="shared" si="4"/>
        <v>4700</v>
      </c>
      <c r="U19" s="41">
        <v>4410</v>
      </c>
      <c r="V19" s="49">
        <f>SUM(U19/T19)</f>
        <v>0.9382978723404255</v>
      </c>
      <c r="W19" s="52"/>
      <c r="X19" s="19"/>
      <c r="Y19" s="19">
        <v>5000</v>
      </c>
      <c r="Z19" s="19">
        <f t="shared" si="6"/>
        <v>5000</v>
      </c>
      <c r="AA19" s="40">
        <v>4086</v>
      </c>
      <c r="AB19" s="50">
        <f t="shared" si="7"/>
        <v>0.81720000000000004</v>
      </c>
      <c r="AC19" s="52"/>
      <c r="AD19" s="19"/>
      <c r="AE19" s="19">
        <v>6000</v>
      </c>
      <c r="AF19" s="19">
        <f t="shared" si="8"/>
        <v>6000</v>
      </c>
    </row>
    <row r="20" spans="1:32" x14ac:dyDescent="0.25">
      <c r="A20" s="23"/>
      <c r="B20" s="17" t="s">
        <v>38</v>
      </c>
      <c r="C20" s="18">
        <v>400</v>
      </c>
      <c r="D20" s="19">
        <v>0</v>
      </c>
      <c r="E20" s="19">
        <f t="shared" si="0"/>
        <v>400</v>
      </c>
      <c r="F20" s="20"/>
      <c r="G20" s="5">
        <f t="shared" si="1"/>
        <v>400</v>
      </c>
      <c r="H20" s="5">
        <f t="shared" si="2"/>
        <v>-400</v>
      </c>
      <c r="I20" s="5">
        <v>400</v>
      </c>
      <c r="J20" s="20">
        <v>400</v>
      </c>
      <c r="K20" s="5">
        <v>0</v>
      </c>
      <c r="L20" s="5">
        <f t="shared" si="3"/>
        <v>400</v>
      </c>
      <c r="M20" s="20">
        <v>400</v>
      </c>
      <c r="N20" s="5">
        <v>0</v>
      </c>
      <c r="O20" s="5">
        <v>0</v>
      </c>
      <c r="P20" s="49"/>
      <c r="Q20" s="56"/>
      <c r="R20" s="19"/>
      <c r="S20" s="19">
        <v>200</v>
      </c>
      <c r="T20" s="19">
        <f t="shared" si="4"/>
        <v>200</v>
      </c>
      <c r="U20" s="41">
        <v>2250</v>
      </c>
      <c r="V20" s="49">
        <f>SUM(U20/T20)</f>
        <v>11.25</v>
      </c>
      <c r="W20" s="52"/>
      <c r="X20" s="19"/>
      <c r="Y20" s="19">
        <v>200</v>
      </c>
      <c r="Z20" s="19">
        <f t="shared" si="6"/>
        <v>200</v>
      </c>
      <c r="AA20" s="40">
        <v>0</v>
      </c>
      <c r="AB20" s="50">
        <f t="shared" si="7"/>
        <v>0</v>
      </c>
      <c r="AC20" s="52"/>
      <c r="AD20" s="19"/>
      <c r="AE20" s="19">
        <v>4000</v>
      </c>
      <c r="AF20" s="19">
        <f t="shared" si="8"/>
        <v>4000</v>
      </c>
    </row>
    <row r="21" spans="1:32" x14ac:dyDescent="0.25">
      <c r="A21" s="23"/>
      <c r="B21" s="17" t="s">
        <v>39</v>
      </c>
      <c r="C21" s="18">
        <v>2000</v>
      </c>
      <c r="D21" s="19">
        <v>420</v>
      </c>
      <c r="E21" s="19">
        <f t="shared" si="0"/>
        <v>1580</v>
      </c>
      <c r="F21" s="20"/>
      <c r="G21" s="5">
        <f t="shared" si="1"/>
        <v>2000</v>
      </c>
      <c r="H21" s="5">
        <f t="shared" si="2"/>
        <v>-1580</v>
      </c>
      <c r="I21" s="5">
        <v>1500</v>
      </c>
      <c r="J21" s="20">
        <v>1500</v>
      </c>
      <c r="K21" s="5">
        <v>1000</v>
      </c>
      <c r="L21" s="5">
        <f t="shared" si="3"/>
        <v>2500</v>
      </c>
      <c r="M21" s="20">
        <v>1500</v>
      </c>
      <c r="N21" s="5">
        <v>1000</v>
      </c>
      <c r="O21" s="5">
        <v>1401.06</v>
      </c>
      <c r="P21" s="49">
        <f t="shared" si="9"/>
        <v>1.40106</v>
      </c>
      <c r="Q21" s="56"/>
      <c r="R21" s="19">
        <v>1500</v>
      </c>
      <c r="S21" s="19">
        <v>1000</v>
      </c>
      <c r="T21" s="19">
        <f t="shared" si="4"/>
        <v>2500</v>
      </c>
      <c r="U21" s="41">
        <v>17061.47</v>
      </c>
      <c r="V21" s="49">
        <f>SUM(U21/T21)</f>
        <v>6.8245880000000003</v>
      </c>
      <c r="W21" s="52"/>
      <c r="X21" s="19"/>
      <c r="Y21" s="19">
        <v>1000</v>
      </c>
      <c r="Z21" s="19">
        <f t="shared" si="6"/>
        <v>1000</v>
      </c>
      <c r="AA21" s="40">
        <v>14252.33</v>
      </c>
      <c r="AB21" s="50">
        <f t="shared" si="7"/>
        <v>14.252330000000001</v>
      </c>
      <c r="AC21" s="52"/>
      <c r="AD21" s="19"/>
      <c r="AE21" s="19">
        <v>4000</v>
      </c>
      <c r="AF21" s="19">
        <f t="shared" si="8"/>
        <v>4000</v>
      </c>
    </row>
    <row r="22" spans="1:32" x14ac:dyDescent="0.25">
      <c r="A22" s="23"/>
      <c r="B22" s="17"/>
      <c r="C22" s="18"/>
      <c r="D22" s="19"/>
      <c r="E22" s="19"/>
      <c r="F22" s="20"/>
      <c r="G22" s="5"/>
      <c r="H22" s="5">
        <f t="shared" si="2"/>
        <v>0</v>
      </c>
      <c r="J22" s="20"/>
      <c r="K22" s="5"/>
      <c r="L22" s="5"/>
      <c r="M22" s="20"/>
      <c r="N22" s="5"/>
      <c r="O22" s="5"/>
      <c r="P22" s="5"/>
      <c r="Q22" s="56"/>
      <c r="R22" s="19"/>
      <c r="S22" s="19"/>
      <c r="T22" s="19"/>
      <c r="U22" s="41"/>
      <c r="V22" s="49"/>
      <c r="W22" s="52"/>
      <c r="X22" s="19"/>
      <c r="Y22" s="19"/>
      <c r="Z22" s="19"/>
      <c r="AA22" s="40"/>
      <c r="AB22" s="50"/>
      <c r="AC22" s="52"/>
      <c r="AD22" s="19"/>
      <c r="AE22" s="19"/>
      <c r="AF22" s="19"/>
    </row>
    <row r="23" spans="1:32" x14ac:dyDescent="0.25">
      <c r="A23" s="17" t="s">
        <v>40</v>
      </c>
      <c r="B23" s="17" t="s">
        <v>41</v>
      </c>
      <c r="C23" s="18">
        <v>4750</v>
      </c>
      <c r="D23" s="19">
        <v>3959.45</v>
      </c>
      <c r="E23" s="19">
        <f t="shared" si="0"/>
        <v>790.55000000000018</v>
      </c>
      <c r="F23" s="20"/>
      <c r="G23" s="5">
        <f t="shared" si="1"/>
        <v>4750</v>
      </c>
      <c r="H23" s="5">
        <f t="shared" si="2"/>
        <v>-790.55000000000018</v>
      </c>
      <c r="I23" s="5">
        <v>800</v>
      </c>
      <c r="J23" s="20">
        <v>800</v>
      </c>
      <c r="K23" s="5">
        <v>6000</v>
      </c>
      <c r="L23" s="5">
        <f t="shared" si="3"/>
        <v>6800</v>
      </c>
      <c r="M23" s="20">
        <v>800</v>
      </c>
      <c r="N23" s="37">
        <v>5350</v>
      </c>
      <c r="O23" s="5">
        <v>8365.0499999999993</v>
      </c>
      <c r="P23" s="49">
        <f t="shared" si="9"/>
        <v>1.5635607476635514</v>
      </c>
      <c r="Q23" s="57"/>
      <c r="R23" s="19"/>
      <c r="S23" s="19">
        <v>6200</v>
      </c>
      <c r="T23" s="19">
        <f t="shared" si="4"/>
        <v>6200</v>
      </c>
      <c r="U23" s="41">
        <v>6163.51</v>
      </c>
      <c r="V23" s="49">
        <f>SUM(U23/T23)</f>
        <v>0.99411451612903234</v>
      </c>
      <c r="W23" s="52"/>
      <c r="X23" s="19"/>
      <c r="Y23" s="19">
        <v>6500</v>
      </c>
      <c r="Z23" s="19">
        <f t="shared" si="6"/>
        <v>6500</v>
      </c>
      <c r="AA23" s="40">
        <v>2736.56</v>
      </c>
      <c r="AB23" s="50">
        <f t="shared" si="7"/>
        <v>0.42100923076923075</v>
      </c>
      <c r="AC23" s="52"/>
      <c r="AD23" s="19"/>
      <c r="AE23" s="19">
        <v>6800</v>
      </c>
      <c r="AF23" s="19">
        <f t="shared" si="8"/>
        <v>6800</v>
      </c>
    </row>
    <row r="24" spans="1:32" x14ac:dyDescent="0.25">
      <c r="A24" s="23"/>
      <c r="B24" s="17"/>
      <c r="C24" s="18"/>
      <c r="D24" s="19"/>
      <c r="E24" s="19"/>
      <c r="F24" s="20"/>
      <c r="G24" s="5"/>
      <c r="H24" s="5">
        <f t="shared" si="2"/>
        <v>0</v>
      </c>
      <c r="J24" s="20"/>
      <c r="K24" s="5"/>
      <c r="L24" s="5"/>
      <c r="M24" s="20"/>
      <c r="N24" s="5"/>
      <c r="O24" s="5"/>
      <c r="P24" s="5"/>
      <c r="Q24" s="56"/>
      <c r="R24" s="19"/>
      <c r="S24" s="19"/>
      <c r="T24" s="19"/>
      <c r="U24" s="41"/>
      <c r="V24" s="49"/>
      <c r="W24" s="52"/>
      <c r="X24" s="19"/>
      <c r="Y24" s="19"/>
      <c r="Z24" s="19"/>
      <c r="AA24" s="40"/>
      <c r="AB24" s="50"/>
      <c r="AC24" s="52"/>
      <c r="AD24" s="19"/>
      <c r="AE24" s="19"/>
      <c r="AF24" s="19"/>
    </row>
    <row r="25" spans="1:32" x14ac:dyDescent="0.25">
      <c r="A25" s="17" t="s">
        <v>42</v>
      </c>
      <c r="B25" s="17" t="s">
        <v>43</v>
      </c>
      <c r="C25" s="18">
        <v>360</v>
      </c>
      <c r="D25" s="19">
        <v>0</v>
      </c>
      <c r="E25" s="19">
        <f t="shared" si="0"/>
        <v>360</v>
      </c>
      <c r="F25" s="20"/>
      <c r="G25" s="5">
        <f t="shared" si="1"/>
        <v>360</v>
      </c>
      <c r="H25" s="5">
        <f t="shared" si="2"/>
        <v>-360</v>
      </c>
      <c r="I25" s="5">
        <v>360</v>
      </c>
      <c r="J25" s="20">
        <v>360</v>
      </c>
      <c r="K25" s="5">
        <v>180</v>
      </c>
      <c r="L25" s="5">
        <f t="shared" si="3"/>
        <v>540</v>
      </c>
      <c r="M25" s="20">
        <v>360</v>
      </c>
      <c r="N25" s="5">
        <v>180</v>
      </c>
      <c r="O25" s="5">
        <v>0</v>
      </c>
      <c r="P25" s="49">
        <f t="shared" si="9"/>
        <v>0</v>
      </c>
      <c r="Q25" s="56"/>
      <c r="R25" s="19">
        <v>540</v>
      </c>
      <c r="S25" s="19">
        <v>180</v>
      </c>
      <c r="T25" s="19">
        <f t="shared" si="4"/>
        <v>720</v>
      </c>
      <c r="U25" s="41">
        <v>0</v>
      </c>
      <c r="V25" s="49">
        <f>SUM(U25/T25)</f>
        <v>0</v>
      </c>
      <c r="W25" s="52"/>
      <c r="X25" s="19">
        <v>720</v>
      </c>
      <c r="Y25" s="19">
        <v>0</v>
      </c>
      <c r="Z25" s="19">
        <f t="shared" si="6"/>
        <v>720</v>
      </c>
      <c r="AA25" s="40">
        <v>946.8</v>
      </c>
      <c r="AB25" s="50">
        <f t="shared" si="7"/>
        <v>1.3149999999999999</v>
      </c>
      <c r="AC25" s="52"/>
      <c r="AD25" s="19"/>
      <c r="AE25" s="19">
        <v>200</v>
      </c>
      <c r="AF25" s="19">
        <f t="shared" si="8"/>
        <v>200</v>
      </c>
    </row>
    <row r="26" spans="1:32" x14ac:dyDescent="0.25">
      <c r="A26" s="17"/>
      <c r="B26" s="17" t="s">
        <v>44</v>
      </c>
      <c r="C26" s="18">
        <v>1000</v>
      </c>
      <c r="D26" s="19">
        <v>320</v>
      </c>
      <c r="E26" s="19">
        <f t="shared" si="0"/>
        <v>680</v>
      </c>
      <c r="F26" s="20"/>
      <c r="G26" s="5">
        <f t="shared" si="1"/>
        <v>1000</v>
      </c>
      <c r="H26" s="5">
        <f t="shared" si="2"/>
        <v>-680</v>
      </c>
      <c r="I26" s="5">
        <v>680</v>
      </c>
      <c r="J26" s="20">
        <v>680</v>
      </c>
      <c r="K26" s="5">
        <v>500</v>
      </c>
      <c r="L26" s="5">
        <f t="shared" si="3"/>
        <v>1180</v>
      </c>
      <c r="M26" s="20">
        <v>680</v>
      </c>
      <c r="N26" s="5">
        <v>500</v>
      </c>
      <c r="O26" s="5">
        <v>215</v>
      </c>
      <c r="P26" s="49">
        <f t="shared" si="9"/>
        <v>0.43</v>
      </c>
      <c r="Q26" s="56"/>
      <c r="R26" s="19">
        <v>800</v>
      </c>
      <c r="S26" s="19">
        <v>200</v>
      </c>
      <c r="T26" s="19">
        <f t="shared" si="4"/>
        <v>1000</v>
      </c>
      <c r="U26" s="41">
        <v>720</v>
      </c>
      <c r="V26" s="49">
        <f>SUM(U26/T26)</f>
        <v>0.72</v>
      </c>
      <c r="W26" s="52"/>
      <c r="X26" s="19">
        <v>568</v>
      </c>
      <c r="Y26" s="19">
        <v>1000</v>
      </c>
      <c r="Z26" s="19">
        <f t="shared" si="6"/>
        <v>1568</v>
      </c>
      <c r="AA26" s="40">
        <v>761.5</v>
      </c>
      <c r="AB26" s="50">
        <f t="shared" si="7"/>
        <v>0.48565051020408162</v>
      </c>
      <c r="AC26" s="52"/>
      <c r="AD26" s="19">
        <v>568</v>
      </c>
      <c r="AE26" s="19">
        <v>1000</v>
      </c>
      <c r="AF26" s="19">
        <f t="shared" si="8"/>
        <v>1568</v>
      </c>
    </row>
    <row r="27" spans="1:32" x14ac:dyDescent="0.25">
      <c r="A27" s="17"/>
      <c r="B27" s="17" t="s">
        <v>45</v>
      </c>
      <c r="C27" s="18">
        <v>1000</v>
      </c>
      <c r="D27" s="19">
        <v>504</v>
      </c>
      <c r="E27" s="19">
        <f t="shared" si="0"/>
        <v>496</v>
      </c>
      <c r="F27" s="20">
        <v>-500</v>
      </c>
      <c r="G27" s="5">
        <f t="shared" si="1"/>
        <v>500</v>
      </c>
      <c r="H27" s="5">
        <f t="shared" si="2"/>
        <v>4</v>
      </c>
      <c r="J27" s="20"/>
      <c r="K27" s="5">
        <v>500</v>
      </c>
      <c r="L27" s="5">
        <f t="shared" si="3"/>
        <v>500</v>
      </c>
      <c r="M27" s="35">
        <v>150</v>
      </c>
      <c r="N27" s="5">
        <f>500-150</f>
        <v>350</v>
      </c>
      <c r="O27" s="5">
        <v>600</v>
      </c>
      <c r="P27" s="49">
        <f t="shared" si="9"/>
        <v>1.7142857142857142</v>
      </c>
      <c r="Q27" s="56"/>
      <c r="R27" s="19"/>
      <c r="S27" s="19">
        <v>600</v>
      </c>
      <c r="T27" s="19">
        <f t="shared" si="4"/>
        <v>600</v>
      </c>
      <c r="U27" s="41">
        <v>270</v>
      </c>
      <c r="V27" s="49">
        <f>SUM(U27/T27)</f>
        <v>0.45</v>
      </c>
      <c r="W27" s="52"/>
      <c r="X27" s="19"/>
      <c r="Y27" s="19">
        <v>600</v>
      </c>
      <c r="Z27" s="19">
        <f t="shared" si="6"/>
        <v>600</v>
      </c>
      <c r="AA27" s="40">
        <v>555</v>
      </c>
      <c r="AB27" s="50">
        <f t="shared" si="7"/>
        <v>0.92500000000000004</v>
      </c>
      <c r="AC27" s="52"/>
      <c r="AD27" s="19"/>
      <c r="AE27" s="19">
        <v>1000</v>
      </c>
      <c r="AF27" s="19">
        <f t="shared" si="8"/>
        <v>1000</v>
      </c>
    </row>
    <row r="28" spans="1:32" x14ac:dyDescent="0.25">
      <c r="A28" s="17"/>
      <c r="B28" s="17" t="s">
        <v>46</v>
      </c>
      <c r="C28" s="18">
        <v>500</v>
      </c>
      <c r="D28" s="19">
        <v>731.85</v>
      </c>
      <c r="E28" s="19">
        <f t="shared" si="0"/>
        <v>-231.85000000000002</v>
      </c>
      <c r="F28" s="20">
        <v>200</v>
      </c>
      <c r="G28" s="5">
        <f t="shared" si="1"/>
        <v>700</v>
      </c>
      <c r="H28" s="5">
        <f t="shared" si="2"/>
        <v>31.850000000000023</v>
      </c>
      <c r="J28" s="20"/>
      <c r="K28" s="5">
        <v>800</v>
      </c>
      <c r="L28" s="5">
        <f t="shared" si="3"/>
        <v>800</v>
      </c>
      <c r="M28" s="20"/>
      <c r="N28" s="5">
        <v>800</v>
      </c>
      <c r="O28" s="5">
        <v>599.13</v>
      </c>
      <c r="P28" s="49">
        <f t="shared" si="9"/>
        <v>0.74891249999999998</v>
      </c>
      <c r="Q28" s="56"/>
      <c r="R28" s="19"/>
      <c r="S28" s="19">
        <v>600</v>
      </c>
      <c r="T28" s="19">
        <f t="shared" si="4"/>
        <v>600</v>
      </c>
      <c r="U28" s="41">
        <v>1198.67</v>
      </c>
      <c r="V28" s="49">
        <f>SUM(U28/T28)</f>
        <v>1.9977833333333335</v>
      </c>
      <c r="W28" s="52"/>
      <c r="X28" s="19"/>
      <c r="Y28" s="19">
        <v>600</v>
      </c>
      <c r="Z28" s="19">
        <f t="shared" si="6"/>
        <v>600</v>
      </c>
      <c r="AA28" s="40">
        <v>565.01</v>
      </c>
      <c r="AB28" s="50">
        <f t="shared" si="7"/>
        <v>0.94168333333333332</v>
      </c>
      <c r="AC28" s="52"/>
      <c r="AD28" s="19"/>
      <c r="AE28" s="19">
        <v>600</v>
      </c>
      <c r="AF28" s="19">
        <f t="shared" si="8"/>
        <v>600</v>
      </c>
    </row>
    <row r="29" spans="1:32" x14ac:dyDescent="0.25">
      <c r="B29" s="17" t="s">
        <v>47</v>
      </c>
      <c r="C29" s="18">
        <v>240</v>
      </c>
      <c r="D29" s="19">
        <v>223.2</v>
      </c>
      <c r="E29" s="19">
        <f t="shared" si="0"/>
        <v>16.800000000000011</v>
      </c>
      <c r="F29" s="20"/>
      <c r="G29" s="5">
        <f t="shared" si="1"/>
        <v>240</v>
      </c>
      <c r="H29" s="5">
        <f t="shared" si="2"/>
        <v>-16.800000000000011</v>
      </c>
      <c r="J29" s="20"/>
      <c r="K29" s="5">
        <v>250</v>
      </c>
      <c r="L29" s="5">
        <f t="shared" si="3"/>
        <v>250</v>
      </c>
      <c r="M29" s="20"/>
      <c r="N29" s="5">
        <v>250</v>
      </c>
      <c r="O29" s="5">
        <v>223.2</v>
      </c>
      <c r="P29" s="49">
        <f t="shared" si="9"/>
        <v>0.89279999999999993</v>
      </c>
      <c r="Q29" s="56"/>
      <c r="R29" s="19"/>
      <c r="S29" s="19">
        <v>300</v>
      </c>
      <c r="T29" s="19">
        <f t="shared" si="4"/>
        <v>300</v>
      </c>
      <c r="U29" s="41">
        <v>223.2</v>
      </c>
      <c r="V29" s="49">
        <f>SUM(U29/T29)</f>
        <v>0.74399999999999999</v>
      </c>
      <c r="W29" s="52"/>
      <c r="X29" s="19"/>
      <c r="Y29" s="19">
        <v>300</v>
      </c>
      <c r="Z29" s="19">
        <f t="shared" si="6"/>
        <v>300</v>
      </c>
      <c r="AA29" s="40">
        <v>203.94</v>
      </c>
      <c r="AB29" s="50">
        <f t="shared" si="7"/>
        <v>0.67979999999999996</v>
      </c>
      <c r="AC29" s="52"/>
      <c r="AD29" s="19"/>
      <c r="AE29" s="19">
        <v>300</v>
      </c>
      <c r="AF29" s="19">
        <f t="shared" si="8"/>
        <v>300</v>
      </c>
    </row>
    <row r="30" spans="1:32" x14ac:dyDescent="0.25">
      <c r="B30" s="17" t="s">
        <v>75</v>
      </c>
      <c r="C30" s="18"/>
      <c r="D30" s="19"/>
      <c r="E30" s="19"/>
      <c r="F30" s="20"/>
      <c r="G30" s="5"/>
      <c r="H30" s="5"/>
      <c r="J30" s="20"/>
      <c r="K30" s="5"/>
      <c r="L30" s="5"/>
      <c r="M30" s="20"/>
      <c r="N30" s="5"/>
      <c r="O30" s="5"/>
      <c r="P30" s="49"/>
      <c r="Q30" s="56"/>
      <c r="R30" s="19"/>
      <c r="S30" s="19"/>
      <c r="T30" s="19"/>
      <c r="U30" s="41"/>
      <c r="V30" s="49"/>
      <c r="W30" s="52"/>
      <c r="X30" s="19"/>
      <c r="Y30" s="19"/>
      <c r="Z30" s="19"/>
      <c r="AA30" s="40">
        <v>15</v>
      </c>
      <c r="AB30" s="50"/>
      <c r="AC30" s="52"/>
      <c r="AD30" s="19"/>
      <c r="AE30" s="19"/>
      <c r="AF30" s="19"/>
    </row>
    <row r="31" spans="1:32" x14ac:dyDescent="0.25">
      <c r="A31" s="17"/>
      <c r="B31" s="17"/>
      <c r="C31" s="18"/>
      <c r="D31" s="19"/>
      <c r="E31" s="19"/>
      <c r="F31" s="20"/>
      <c r="G31" s="5"/>
      <c r="H31" s="5">
        <f t="shared" si="2"/>
        <v>0</v>
      </c>
      <c r="J31" s="20"/>
      <c r="K31" s="5"/>
      <c r="L31" s="5"/>
      <c r="M31" s="20"/>
      <c r="N31" s="5"/>
      <c r="O31" s="5"/>
      <c r="P31" s="5"/>
      <c r="Q31" s="56"/>
      <c r="R31" s="19"/>
      <c r="S31" s="19"/>
      <c r="T31" s="19"/>
      <c r="U31" s="42"/>
      <c r="V31" s="49"/>
      <c r="W31" s="52"/>
      <c r="X31" s="19"/>
      <c r="Y31" s="19"/>
      <c r="Z31" s="19"/>
      <c r="AA31" s="40"/>
      <c r="AB31" s="50"/>
      <c r="AC31" s="52"/>
      <c r="AD31" s="19"/>
      <c r="AE31" s="19"/>
      <c r="AF31" s="19"/>
    </row>
    <row r="32" spans="1:32" x14ac:dyDescent="0.25">
      <c r="A32" s="23" t="s">
        <v>48</v>
      </c>
      <c r="B32" s="17" t="s">
        <v>49</v>
      </c>
      <c r="C32" s="18">
        <v>200</v>
      </c>
      <c r="D32" s="19">
        <v>177.74</v>
      </c>
      <c r="E32" s="19">
        <f t="shared" si="0"/>
        <v>22.259999999999991</v>
      </c>
      <c r="F32" s="20"/>
      <c r="G32" s="5">
        <f t="shared" si="1"/>
        <v>200</v>
      </c>
      <c r="H32" s="5">
        <f t="shared" si="2"/>
        <v>-22.259999999999991</v>
      </c>
      <c r="J32" s="20"/>
      <c r="K32" s="5">
        <v>200</v>
      </c>
      <c r="L32" s="5">
        <f t="shared" si="3"/>
        <v>200</v>
      </c>
      <c r="M32" s="20"/>
      <c r="N32" s="5">
        <v>200</v>
      </c>
      <c r="O32" s="5">
        <v>151.26</v>
      </c>
      <c r="P32" s="49">
        <f t="shared" si="9"/>
        <v>0.75629999999999997</v>
      </c>
      <c r="Q32" s="56"/>
      <c r="R32" s="19"/>
      <c r="S32" s="19">
        <v>200</v>
      </c>
      <c r="T32" s="19">
        <f t="shared" si="4"/>
        <v>200</v>
      </c>
      <c r="U32" s="41">
        <v>133.26</v>
      </c>
      <c r="V32" s="49">
        <f>SUM(U32/T32)</f>
        <v>0.6663</v>
      </c>
      <c r="W32" s="52"/>
      <c r="X32" s="19"/>
      <c r="Y32" s="19">
        <v>200</v>
      </c>
      <c r="Z32" s="19">
        <f t="shared" si="6"/>
        <v>200</v>
      </c>
      <c r="AA32" s="40">
        <v>157</v>
      </c>
      <c r="AB32" s="50">
        <f t="shared" si="7"/>
        <v>0.78500000000000003</v>
      </c>
      <c r="AC32" s="52"/>
      <c r="AD32" s="19"/>
      <c r="AE32" s="19">
        <v>200</v>
      </c>
      <c r="AF32" s="19">
        <f t="shared" si="8"/>
        <v>200</v>
      </c>
    </row>
    <row r="33" spans="1:35" s="72" customFormat="1" hidden="1" x14ac:dyDescent="0.25">
      <c r="A33" s="64"/>
      <c r="B33" s="65" t="s">
        <v>50</v>
      </c>
      <c r="C33" s="66">
        <v>200</v>
      </c>
      <c r="D33" s="67">
        <v>0</v>
      </c>
      <c r="E33" s="67">
        <f t="shared" si="0"/>
        <v>200</v>
      </c>
      <c r="F33" s="68"/>
      <c r="G33" s="69">
        <f t="shared" si="1"/>
        <v>200</v>
      </c>
      <c r="H33" s="69">
        <f t="shared" si="2"/>
        <v>-200</v>
      </c>
      <c r="I33" s="69">
        <v>200</v>
      </c>
      <c r="J33" s="68">
        <v>200</v>
      </c>
      <c r="K33" s="69"/>
      <c r="L33" s="69">
        <f t="shared" si="3"/>
        <v>200</v>
      </c>
      <c r="M33" s="68">
        <v>200</v>
      </c>
      <c r="N33" s="69"/>
      <c r="O33" s="69"/>
      <c r="P33" s="70"/>
      <c r="Q33" s="69"/>
      <c r="R33" s="67">
        <v>200</v>
      </c>
      <c r="S33" s="67">
        <v>0</v>
      </c>
      <c r="T33" s="67">
        <f t="shared" si="4"/>
        <v>200</v>
      </c>
      <c r="U33" s="71">
        <v>0</v>
      </c>
      <c r="V33" s="70">
        <f>SUM(U33/T33)</f>
        <v>0</v>
      </c>
      <c r="X33" s="67"/>
      <c r="Y33" s="67">
        <v>0</v>
      </c>
      <c r="Z33" s="67">
        <f t="shared" si="6"/>
        <v>0</v>
      </c>
      <c r="AA33" s="75"/>
      <c r="AB33" s="50" t="e">
        <f t="shared" si="7"/>
        <v>#DIV/0!</v>
      </c>
      <c r="AC33" s="52"/>
      <c r="AD33" s="67"/>
      <c r="AE33" s="67"/>
      <c r="AF33" s="19">
        <f t="shared" si="8"/>
        <v>0</v>
      </c>
    </row>
    <row r="34" spans="1:35" x14ac:dyDescent="0.25">
      <c r="A34" s="23"/>
      <c r="B34" s="17" t="s">
        <v>51</v>
      </c>
      <c r="C34" s="18">
        <v>130</v>
      </c>
      <c r="D34" s="19">
        <v>130</v>
      </c>
      <c r="E34" s="19">
        <f t="shared" si="0"/>
        <v>0</v>
      </c>
      <c r="F34" s="20"/>
      <c r="G34" s="5">
        <f t="shared" si="1"/>
        <v>130</v>
      </c>
      <c r="H34" s="5">
        <f t="shared" si="2"/>
        <v>0</v>
      </c>
      <c r="J34" s="20"/>
      <c r="K34" s="5">
        <v>130</v>
      </c>
      <c r="L34" s="5">
        <f t="shared" si="3"/>
        <v>130</v>
      </c>
      <c r="M34" s="20"/>
      <c r="N34" s="5">
        <v>130</v>
      </c>
      <c r="O34" s="5">
        <v>130</v>
      </c>
      <c r="P34" s="49">
        <f t="shared" si="9"/>
        <v>1</v>
      </c>
      <c r="Q34" s="56"/>
      <c r="R34" s="19"/>
      <c r="S34" s="19">
        <v>130</v>
      </c>
      <c r="T34" s="19">
        <f t="shared" si="4"/>
        <v>130</v>
      </c>
      <c r="U34" s="41">
        <v>130</v>
      </c>
      <c r="V34" s="49">
        <f>SUM(U34/T34)</f>
        <v>1</v>
      </c>
      <c r="W34" s="52"/>
      <c r="X34" s="19"/>
      <c r="Y34" s="19">
        <v>130</v>
      </c>
      <c r="Z34" s="19">
        <f t="shared" si="6"/>
        <v>130</v>
      </c>
      <c r="AA34" s="40">
        <v>130</v>
      </c>
      <c r="AB34" s="50">
        <f t="shared" si="7"/>
        <v>1</v>
      </c>
      <c r="AC34" s="52"/>
      <c r="AD34" s="19"/>
      <c r="AE34" s="19">
        <v>130</v>
      </c>
      <c r="AF34" s="19">
        <f t="shared" si="8"/>
        <v>130</v>
      </c>
    </row>
    <row r="35" spans="1:35" x14ac:dyDescent="0.25">
      <c r="A35" s="23"/>
      <c r="B35" s="17" t="s">
        <v>74</v>
      </c>
      <c r="C35" s="18"/>
      <c r="D35" s="19"/>
      <c r="E35" s="19"/>
      <c r="F35" s="20"/>
      <c r="G35" s="5"/>
      <c r="H35" s="5"/>
      <c r="J35" s="20"/>
      <c r="K35" s="5"/>
      <c r="L35" s="5"/>
      <c r="M35" s="20"/>
      <c r="N35" s="5"/>
      <c r="O35" s="5"/>
      <c r="P35" s="49"/>
      <c r="Q35" s="56"/>
      <c r="R35" s="19"/>
      <c r="S35" s="19"/>
      <c r="T35" s="19"/>
      <c r="U35" s="41">
        <v>5262</v>
      </c>
      <c r="V35" s="49"/>
      <c r="W35" s="52"/>
      <c r="X35" s="19">
        <v>9862</v>
      </c>
      <c r="Y35" s="19">
        <v>0</v>
      </c>
      <c r="Z35" s="19">
        <v>9862</v>
      </c>
      <c r="AA35" s="40">
        <v>11924.4</v>
      </c>
      <c r="AB35" s="50">
        <f t="shared" si="7"/>
        <v>1.2091259379436219</v>
      </c>
      <c r="AC35" s="52"/>
      <c r="AD35" s="19"/>
      <c r="AE35" s="19">
        <v>1000</v>
      </c>
      <c r="AF35" s="19">
        <f t="shared" si="8"/>
        <v>1000</v>
      </c>
    </row>
    <row r="36" spans="1:35" x14ac:dyDescent="0.25">
      <c r="A36" s="23"/>
      <c r="B36" s="17" t="s">
        <v>68</v>
      </c>
      <c r="C36" s="18"/>
      <c r="D36" s="19">
        <v>626.22</v>
      </c>
      <c r="E36" s="19">
        <f t="shared" si="0"/>
        <v>-626.22</v>
      </c>
      <c r="F36" s="20">
        <v>1150</v>
      </c>
      <c r="G36" s="5">
        <f t="shared" si="1"/>
        <v>1150</v>
      </c>
      <c r="H36" s="5">
        <f t="shared" si="2"/>
        <v>-523.78</v>
      </c>
      <c r="I36" s="5">
        <v>523</v>
      </c>
      <c r="J36" s="20">
        <v>523</v>
      </c>
      <c r="K36" s="5">
        <v>0</v>
      </c>
      <c r="L36" s="5">
        <f t="shared" si="3"/>
        <v>523</v>
      </c>
      <c r="M36" s="20">
        <v>523</v>
      </c>
      <c r="N36" s="5">
        <v>0</v>
      </c>
      <c r="O36" s="5">
        <v>0</v>
      </c>
      <c r="P36" s="49"/>
      <c r="Q36" s="56"/>
      <c r="R36" s="19">
        <v>580</v>
      </c>
      <c r="S36" s="19">
        <v>0</v>
      </c>
      <c r="T36" s="19">
        <f t="shared" si="4"/>
        <v>580</v>
      </c>
      <c r="U36" s="41">
        <v>0</v>
      </c>
      <c r="V36" s="49">
        <f>SUM(U36/T36)</f>
        <v>0</v>
      </c>
      <c r="W36" s="52"/>
      <c r="X36" s="19">
        <v>480</v>
      </c>
      <c r="Y36" s="19">
        <v>0</v>
      </c>
      <c r="Z36" s="19">
        <f t="shared" si="6"/>
        <v>480</v>
      </c>
      <c r="AA36" s="40">
        <v>0</v>
      </c>
      <c r="AB36" s="50">
        <f t="shared" si="7"/>
        <v>0</v>
      </c>
      <c r="AC36" s="52"/>
      <c r="AD36" s="19">
        <v>480</v>
      </c>
      <c r="AE36" s="19">
        <v>0</v>
      </c>
      <c r="AF36" s="19">
        <f t="shared" si="8"/>
        <v>480</v>
      </c>
    </row>
    <row r="37" spans="1:35" x14ac:dyDescent="0.25">
      <c r="A37" s="23"/>
      <c r="B37" s="17"/>
      <c r="C37" s="18"/>
      <c r="D37" s="19"/>
      <c r="E37" s="19"/>
      <c r="F37" s="20"/>
      <c r="G37" s="5"/>
      <c r="H37" s="5">
        <f t="shared" si="2"/>
        <v>0</v>
      </c>
      <c r="J37" s="20"/>
      <c r="K37" s="5"/>
      <c r="L37" s="5"/>
      <c r="M37" s="20"/>
      <c r="N37" s="5"/>
      <c r="O37" s="5"/>
      <c r="P37" s="5"/>
      <c r="Q37" s="56"/>
      <c r="R37" s="19"/>
      <c r="S37" s="19"/>
      <c r="T37" s="19"/>
      <c r="U37" s="41"/>
      <c r="V37" s="49"/>
      <c r="W37" s="52"/>
      <c r="X37" s="19"/>
      <c r="Y37" s="19"/>
      <c r="Z37" s="19"/>
      <c r="AA37" s="40"/>
      <c r="AB37" s="50"/>
      <c r="AC37" s="52"/>
      <c r="AD37" s="19"/>
      <c r="AE37" s="19"/>
      <c r="AF37" s="19"/>
    </row>
    <row r="38" spans="1:35" x14ac:dyDescent="0.25">
      <c r="A38" s="17" t="s">
        <v>52</v>
      </c>
      <c r="B38" s="17" t="s">
        <v>40</v>
      </c>
      <c r="C38" s="18">
        <v>8967</v>
      </c>
      <c r="D38" s="19">
        <v>6927.26</v>
      </c>
      <c r="E38" s="19">
        <f t="shared" si="0"/>
        <v>2039.7399999999998</v>
      </c>
      <c r="F38" s="20"/>
      <c r="G38" s="5">
        <f t="shared" si="1"/>
        <v>8967</v>
      </c>
      <c r="H38" s="5">
        <f t="shared" si="2"/>
        <v>-2039.7399999999998</v>
      </c>
      <c r="I38" s="5">
        <v>2000</v>
      </c>
      <c r="J38" s="20">
        <v>2000</v>
      </c>
      <c r="K38" s="5">
        <v>1015</v>
      </c>
      <c r="L38" s="5">
        <f t="shared" si="3"/>
        <v>3015</v>
      </c>
      <c r="M38" s="36">
        <v>4000</v>
      </c>
      <c r="N38" s="5">
        <f>1015-1015</f>
        <v>0</v>
      </c>
      <c r="O38" s="5">
        <v>2156.62</v>
      </c>
      <c r="P38" s="49"/>
      <c r="Q38" s="56"/>
      <c r="R38" s="19">
        <v>1850</v>
      </c>
      <c r="S38" s="19">
        <v>0</v>
      </c>
      <c r="T38" s="19">
        <f t="shared" si="4"/>
        <v>1850</v>
      </c>
      <c r="U38" s="41">
        <v>530.65</v>
      </c>
      <c r="V38" s="49">
        <f>SUM(U38/T38)</f>
        <v>0.28683783783783784</v>
      </c>
      <c r="W38" s="52"/>
      <c r="X38" s="19">
        <v>1850</v>
      </c>
      <c r="Y38" s="19">
        <v>0</v>
      </c>
      <c r="Z38" s="19">
        <f t="shared" si="6"/>
        <v>1850</v>
      </c>
      <c r="AA38" s="40">
        <v>0</v>
      </c>
      <c r="AB38" s="50">
        <f t="shared" si="7"/>
        <v>0</v>
      </c>
      <c r="AC38" s="52"/>
      <c r="AD38" s="19">
        <v>1850</v>
      </c>
      <c r="AE38" s="19">
        <v>150</v>
      </c>
      <c r="AF38" s="19">
        <f t="shared" si="8"/>
        <v>2000</v>
      </c>
    </row>
    <row r="39" spans="1:35" x14ac:dyDescent="0.25">
      <c r="A39" s="17"/>
      <c r="B39" s="17"/>
      <c r="C39" s="18"/>
      <c r="D39" s="19"/>
      <c r="E39" s="19"/>
      <c r="F39" s="20"/>
      <c r="G39" s="5"/>
      <c r="H39" s="5">
        <f t="shared" si="2"/>
        <v>0</v>
      </c>
      <c r="J39" s="20"/>
      <c r="K39" s="5"/>
      <c r="L39" s="5"/>
      <c r="M39" s="20"/>
      <c r="N39" s="5"/>
      <c r="O39" s="5"/>
      <c r="P39" s="5"/>
      <c r="Q39" s="56"/>
      <c r="R39" s="19"/>
      <c r="S39" s="19"/>
      <c r="T39" s="19"/>
      <c r="U39" s="42"/>
      <c r="V39" s="49"/>
      <c r="W39" s="52"/>
      <c r="X39" s="19"/>
      <c r="Y39" s="19"/>
      <c r="Z39" s="19"/>
      <c r="AA39" s="40"/>
      <c r="AB39" s="50"/>
      <c r="AC39" s="52"/>
      <c r="AD39" s="19"/>
      <c r="AE39" s="19"/>
      <c r="AF39" s="19"/>
    </row>
    <row r="40" spans="1:35" x14ac:dyDescent="0.25">
      <c r="A40" s="17"/>
      <c r="B40" s="17" t="s">
        <v>69</v>
      </c>
      <c r="C40" s="18"/>
      <c r="D40" s="19"/>
      <c r="E40" s="19"/>
      <c r="F40" s="20"/>
      <c r="G40" s="5"/>
      <c r="H40" s="5"/>
      <c r="J40" s="20"/>
      <c r="K40" s="5">
        <v>5500</v>
      </c>
      <c r="L40" s="5">
        <f t="shared" si="3"/>
        <v>5500</v>
      </c>
      <c r="M40" s="20"/>
      <c r="N40" s="73">
        <v>8915</v>
      </c>
      <c r="O40" s="73"/>
      <c r="P40" s="73"/>
      <c r="Q40" s="58"/>
      <c r="R40" s="19">
        <v>4000</v>
      </c>
      <c r="S40" s="19">
        <f>6540+130+500</f>
        <v>7170</v>
      </c>
      <c r="T40" s="19">
        <f t="shared" si="4"/>
        <v>11170</v>
      </c>
      <c r="U40" s="42"/>
      <c r="V40" s="49">
        <f>SUM(U40/T40)</f>
        <v>0</v>
      </c>
      <c r="W40" s="52"/>
      <c r="X40" s="19">
        <v>12728.35</v>
      </c>
      <c r="Y40" s="19">
        <v>5740</v>
      </c>
      <c r="Z40" s="19">
        <f t="shared" si="6"/>
        <v>18468.349999999999</v>
      </c>
      <c r="AA40" s="40">
        <v>0</v>
      </c>
      <c r="AB40" s="50">
        <f t="shared" si="7"/>
        <v>0</v>
      </c>
      <c r="AC40" s="52"/>
      <c r="AD40" s="88">
        <v>21824</v>
      </c>
      <c r="AE40" s="19">
        <v>271.64999999999998</v>
      </c>
      <c r="AF40" s="19">
        <f t="shared" si="8"/>
        <v>22095.65</v>
      </c>
      <c r="AH40" s="40">
        <v>12728.35</v>
      </c>
    </row>
    <row r="41" spans="1:35" x14ac:dyDescent="0.25">
      <c r="B41" s="17" t="s">
        <v>75</v>
      </c>
      <c r="C41" s="18"/>
      <c r="D41" s="19"/>
      <c r="E41" s="19"/>
      <c r="F41" s="20"/>
      <c r="G41" s="5"/>
      <c r="H41" s="5"/>
      <c r="J41" s="20"/>
      <c r="K41" s="5"/>
      <c r="L41" s="5"/>
      <c r="M41" s="20"/>
      <c r="N41" s="5"/>
      <c r="O41" s="5"/>
      <c r="P41" s="5"/>
      <c r="Q41" s="56"/>
      <c r="R41" s="19"/>
      <c r="S41" s="19"/>
      <c r="T41" s="19"/>
      <c r="U41" s="41">
        <v>312</v>
      </c>
      <c r="V41" s="49"/>
      <c r="W41" s="52"/>
      <c r="X41" s="40"/>
      <c r="Y41" s="40"/>
      <c r="Z41" s="40"/>
      <c r="AA41" s="40"/>
      <c r="AB41" s="50"/>
      <c r="AC41" s="52"/>
      <c r="AD41" s="40"/>
      <c r="AE41" s="40">
        <v>1000</v>
      </c>
      <c r="AF41" s="19">
        <f t="shared" si="8"/>
        <v>1000</v>
      </c>
      <c r="AH41" s="40"/>
    </row>
    <row r="42" spans="1:35" ht="14.4" thickBot="1" x14ac:dyDescent="0.3">
      <c r="A42" s="16" t="s">
        <v>6</v>
      </c>
      <c r="B42" s="17"/>
      <c r="C42" s="24">
        <v>37675</v>
      </c>
      <c r="D42" s="24">
        <v>30651.550000000003</v>
      </c>
      <c r="E42" s="24">
        <f t="shared" ref="E42:O42" si="10">SUM(E7:E40)</f>
        <v>10066.25</v>
      </c>
      <c r="F42" s="25">
        <f t="shared" si="10"/>
        <v>-650</v>
      </c>
      <c r="G42" s="24">
        <f t="shared" si="10"/>
        <v>37025</v>
      </c>
      <c r="H42" s="24">
        <f t="shared" si="10"/>
        <v>-9416.25</v>
      </c>
      <c r="I42" s="24">
        <f t="shared" si="10"/>
        <v>9223</v>
      </c>
      <c r="J42" s="26">
        <f t="shared" si="10"/>
        <v>9223</v>
      </c>
      <c r="K42" s="27">
        <f t="shared" si="10"/>
        <v>30505</v>
      </c>
      <c r="L42" s="27">
        <f t="shared" si="10"/>
        <v>39728</v>
      </c>
      <c r="M42" s="26">
        <f t="shared" si="10"/>
        <v>12873</v>
      </c>
      <c r="N42" s="26">
        <f t="shared" si="10"/>
        <v>30705</v>
      </c>
      <c r="O42" s="27">
        <f t="shared" si="10"/>
        <v>28151.829999999994</v>
      </c>
      <c r="P42" s="27"/>
      <c r="Q42" s="59"/>
      <c r="R42" s="76">
        <f>SUM(R7:R40)</f>
        <v>12140</v>
      </c>
      <c r="S42" s="76">
        <f>SUM(S7:S40)</f>
        <v>31830</v>
      </c>
      <c r="T42" s="76">
        <f>SUM(T7:T40)</f>
        <v>43970</v>
      </c>
      <c r="U42" s="44">
        <f>SUM(U7:U41)</f>
        <v>50391.01</v>
      </c>
      <c r="V42" s="79">
        <f>SUM(U42/T42)</f>
        <v>1.146031612463043</v>
      </c>
      <c r="W42" s="77"/>
      <c r="X42" s="76">
        <f>SUM(X7:X40)</f>
        <v>28878.35</v>
      </c>
      <c r="Y42" s="76">
        <f>SUM(Y7:Y40)</f>
        <v>33050</v>
      </c>
      <c r="Z42" s="76">
        <f>SUM(Z7:Z40)</f>
        <v>61928.35</v>
      </c>
      <c r="AA42" s="76">
        <f>SUM(AA7:AA40)</f>
        <v>46985.540000000008</v>
      </c>
      <c r="AB42" s="83">
        <f t="shared" si="7"/>
        <v>0.75870808765290876</v>
      </c>
      <c r="AC42" s="78"/>
      <c r="AD42" s="87">
        <f>SUM(AD7:AD41)</f>
        <v>27392</v>
      </c>
      <c r="AE42" s="76">
        <f>SUM(AE7:AE41)</f>
        <v>39611.65</v>
      </c>
      <c r="AF42" s="76">
        <f>SUM(AF7:AF41)</f>
        <v>67003.649999999994</v>
      </c>
      <c r="AH42" s="40">
        <v>18296.349999999999</v>
      </c>
      <c r="AI42" s="89">
        <v>9095.65</v>
      </c>
    </row>
    <row r="43" spans="1:35" x14ac:dyDescent="0.25">
      <c r="A43" s="16"/>
      <c r="B43" s="17"/>
      <c r="C43" s="28"/>
      <c r="D43" s="28"/>
      <c r="E43" s="28"/>
      <c r="F43" s="28"/>
      <c r="G43" s="28"/>
      <c r="H43" s="28"/>
      <c r="I43" s="28"/>
      <c r="J43" s="29"/>
      <c r="K43" s="29"/>
      <c r="L43" s="29"/>
      <c r="M43" s="29"/>
      <c r="N43" s="29"/>
      <c r="O43" s="29"/>
      <c r="P43" s="29"/>
      <c r="Q43" s="60"/>
      <c r="R43" s="19"/>
      <c r="S43" s="19"/>
      <c r="T43" s="19"/>
      <c r="U43" s="42"/>
      <c r="V43" s="49"/>
      <c r="W43" s="52"/>
      <c r="X43" s="40"/>
      <c r="Y43" s="40"/>
      <c r="Z43" s="40"/>
      <c r="AA43" s="40"/>
      <c r="AC43" s="52"/>
    </row>
    <row r="44" spans="1:35" x14ac:dyDescent="0.25">
      <c r="A44" s="16" t="s">
        <v>53</v>
      </c>
      <c r="B44" s="17"/>
      <c r="D44" s="19"/>
      <c r="E44" s="19"/>
      <c r="F44" s="5"/>
      <c r="G44" s="5"/>
      <c r="H44" s="5"/>
      <c r="J44" s="5"/>
      <c r="K44" s="5"/>
      <c r="L44" s="5"/>
      <c r="M44" s="5"/>
      <c r="N44" s="5"/>
      <c r="O44" s="5"/>
      <c r="P44" s="5"/>
      <c r="Q44" s="56"/>
      <c r="R44" s="19"/>
      <c r="S44" s="19"/>
      <c r="T44" s="19"/>
      <c r="U44" s="42"/>
      <c r="V44" s="49"/>
      <c r="W44" s="52"/>
      <c r="X44" s="40"/>
      <c r="Y44" s="40"/>
      <c r="Z44" s="40"/>
      <c r="AC44" s="52"/>
    </row>
    <row r="45" spans="1:35" x14ac:dyDescent="0.25">
      <c r="A45" s="17" t="s">
        <v>54</v>
      </c>
      <c r="B45" s="30"/>
      <c r="C45" s="18">
        <v>27350</v>
      </c>
      <c r="D45" s="19">
        <v>27350</v>
      </c>
      <c r="E45" s="19">
        <f>C45-D45</f>
        <v>0</v>
      </c>
      <c r="F45" s="20"/>
      <c r="G45" s="5">
        <f>C45+F45</f>
        <v>27350</v>
      </c>
      <c r="H45" s="5">
        <f>D45-G45</f>
        <v>0</v>
      </c>
      <c r="J45" s="20"/>
      <c r="K45" s="5"/>
      <c r="L45" s="5">
        <v>27920</v>
      </c>
      <c r="M45" s="20"/>
      <c r="N45" s="5"/>
      <c r="O45" s="5"/>
      <c r="P45" s="5"/>
      <c r="Q45" s="56"/>
      <c r="R45" s="19"/>
      <c r="S45" s="19">
        <v>30500</v>
      </c>
      <c r="T45" s="19">
        <f>SUM(S45)</f>
        <v>30500</v>
      </c>
      <c r="U45" s="43">
        <v>30500</v>
      </c>
      <c r="V45" s="49">
        <f>SUM(U45/T45)</f>
        <v>1</v>
      </c>
      <c r="W45" s="52"/>
      <c r="X45" s="40"/>
      <c r="Y45" s="74">
        <f>SUM(Y42-Y46-Y47-Y48-Y49)</f>
        <v>31250</v>
      </c>
      <c r="Z45" s="40">
        <f>Y45</f>
        <v>31250</v>
      </c>
      <c r="AA45" s="40">
        <v>31250</v>
      </c>
      <c r="AC45" s="52"/>
      <c r="AE45" s="74">
        <f>SUM(AE42-AE46-AE47-AE48-AE49)</f>
        <v>37631.65</v>
      </c>
    </row>
    <row r="46" spans="1:35" x14ac:dyDescent="0.25">
      <c r="A46" s="17" t="s">
        <v>55</v>
      </c>
      <c r="B46" s="17"/>
      <c r="C46" s="18">
        <v>3000</v>
      </c>
      <c r="D46" s="19">
        <v>4471.8</v>
      </c>
      <c r="E46" s="19">
        <f t="shared" ref="E46:E49" si="11">C46-D46</f>
        <v>-1471.8000000000002</v>
      </c>
      <c r="F46" s="20">
        <v>1000</v>
      </c>
      <c r="G46" s="5">
        <f t="shared" ref="G46:G49" si="12">C46+F46</f>
        <v>4000</v>
      </c>
      <c r="H46" s="5">
        <f>D46-G46</f>
        <v>471.80000000000018</v>
      </c>
      <c r="J46" s="20"/>
      <c r="K46" s="5"/>
      <c r="L46" s="5">
        <v>2537.2199999999998</v>
      </c>
      <c r="M46" s="20"/>
      <c r="N46" s="5"/>
      <c r="O46" s="5"/>
      <c r="P46" s="5"/>
      <c r="Q46" s="56"/>
      <c r="R46" s="19"/>
      <c r="S46" s="19">
        <v>1000</v>
      </c>
      <c r="T46" s="19">
        <f t="shared" ref="T46:T49" si="13">SUM(S46)</f>
        <v>1000</v>
      </c>
      <c r="U46" s="42">
        <v>1273.47</v>
      </c>
      <c r="V46" s="49">
        <f>SUM(U46/T46)</f>
        <v>1.2734700000000001</v>
      </c>
      <c r="W46" s="52"/>
      <c r="X46" s="40"/>
      <c r="Y46" s="40">
        <v>1500</v>
      </c>
      <c r="Z46" s="19">
        <f t="shared" ref="Z46:Z49" si="14">SUM(X46+Y46)</f>
        <v>1500</v>
      </c>
      <c r="AA46" s="40">
        <v>10797.93</v>
      </c>
      <c r="AC46" s="52"/>
      <c r="AE46" s="40">
        <v>1500</v>
      </c>
    </row>
    <row r="47" spans="1:35" x14ac:dyDescent="0.25">
      <c r="A47" s="17" t="s">
        <v>56</v>
      </c>
      <c r="B47" s="17"/>
      <c r="C47" s="18">
        <v>50</v>
      </c>
      <c r="D47" s="19">
        <v>1750</v>
      </c>
      <c r="E47" s="19">
        <f t="shared" si="11"/>
        <v>-1700</v>
      </c>
      <c r="F47" s="20">
        <v>1410</v>
      </c>
      <c r="G47" s="5">
        <f t="shared" si="12"/>
        <v>1460</v>
      </c>
      <c r="H47" s="5">
        <f>D47-G47</f>
        <v>290</v>
      </c>
      <c r="J47" s="20"/>
      <c r="K47" s="5"/>
      <c r="L47" s="5">
        <v>9322.76</v>
      </c>
      <c r="M47" s="20"/>
      <c r="N47" s="5"/>
      <c r="O47" s="5"/>
      <c r="P47" s="5"/>
      <c r="Q47" s="56"/>
      <c r="R47" s="19"/>
      <c r="S47" s="19">
        <v>0</v>
      </c>
      <c r="T47" s="19">
        <f t="shared" si="13"/>
        <v>0</v>
      </c>
      <c r="U47" s="42">
        <v>15753.08</v>
      </c>
      <c r="V47" s="49"/>
      <c r="W47" s="52"/>
      <c r="X47" s="40"/>
      <c r="Y47" s="40">
        <v>0</v>
      </c>
      <c r="Z47" s="19">
        <f t="shared" si="14"/>
        <v>0</v>
      </c>
      <c r="AA47" s="40">
        <v>3064.49</v>
      </c>
      <c r="AC47" s="52"/>
      <c r="AE47" s="40">
        <v>0</v>
      </c>
    </row>
    <row r="48" spans="1:35" x14ac:dyDescent="0.25">
      <c r="A48" s="17" t="s">
        <v>57</v>
      </c>
      <c r="B48" s="17"/>
      <c r="C48" s="18">
        <v>130</v>
      </c>
      <c r="D48" s="19">
        <v>100</v>
      </c>
      <c r="E48" s="19">
        <f t="shared" si="11"/>
        <v>30</v>
      </c>
      <c r="F48" s="20">
        <v>-30</v>
      </c>
      <c r="G48" s="5">
        <f t="shared" si="12"/>
        <v>100</v>
      </c>
      <c r="H48" s="5">
        <f>D48-G48</f>
        <v>0</v>
      </c>
      <c r="J48" s="20"/>
      <c r="K48" s="5"/>
      <c r="L48" s="5">
        <v>230</v>
      </c>
      <c r="M48" s="20"/>
      <c r="N48" s="37">
        <v>100</v>
      </c>
      <c r="O48" s="37"/>
      <c r="P48" s="37"/>
      <c r="Q48" s="57"/>
      <c r="R48" s="19"/>
      <c r="S48" s="5">
        <v>130</v>
      </c>
      <c r="T48" s="19">
        <f t="shared" si="13"/>
        <v>130</v>
      </c>
      <c r="U48" s="41">
        <v>130</v>
      </c>
      <c r="V48" s="49">
        <f>SUM(U48/T48)</f>
        <v>1</v>
      </c>
      <c r="W48" s="52"/>
      <c r="X48" s="40"/>
      <c r="Y48" s="40">
        <v>0</v>
      </c>
      <c r="Z48" s="19">
        <f t="shared" si="14"/>
        <v>0</v>
      </c>
      <c r="AA48" s="40">
        <v>130</v>
      </c>
      <c r="AC48" s="52"/>
      <c r="AE48" s="40">
        <v>130</v>
      </c>
    </row>
    <row r="49" spans="1:32" x14ac:dyDescent="0.25">
      <c r="A49" s="17" t="s">
        <v>58</v>
      </c>
      <c r="B49" s="17"/>
      <c r="C49" s="18">
        <v>5</v>
      </c>
      <c r="D49" s="19">
        <v>5.17</v>
      </c>
      <c r="E49" s="19">
        <f t="shared" si="11"/>
        <v>-0.16999999999999993</v>
      </c>
      <c r="F49" s="20"/>
      <c r="G49" s="5">
        <f t="shared" si="12"/>
        <v>5</v>
      </c>
      <c r="H49" s="5">
        <f>D49-G49</f>
        <v>0.16999999999999993</v>
      </c>
      <c r="J49" s="20"/>
      <c r="K49" s="5"/>
      <c r="L49" s="5">
        <v>376.74</v>
      </c>
      <c r="M49" s="20"/>
      <c r="N49" s="5"/>
      <c r="O49" s="5"/>
      <c r="P49" s="5"/>
      <c r="Q49" s="56"/>
      <c r="R49" s="19"/>
      <c r="S49" s="19">
        <v>200</v>
      </c>
      <c r="T49" s="19">
        <f t="shared" si="13"/>
        <v>200</v>
      </c>
      <c r="U49" s="42">
        <v>331.43</v>
      </c>
      <c r="V49" s="49">
        <f>SUM(U49/T49)</f>
        <v>1.6571500000000001</v>
      </c>
      <c r="W49" s="52"/>
      <c r="X49" s="40"/>
      <c r="Y49" s="40">
        <v>300</v>
      </c>
      <c r="Z49" s="19">
        <f t="shared" si="14"/>
        <v>300</v>
      </c>
      <c r="AA49" s="40">
        <v>257.51</v>
      </c>
      <c r="AC49" s="52"/>
      <c r="AE49" s="40">
        <v>350</v>
      </c>
    </row>
    <row r="50" spans="1:32" x14ac:dyDescent="0.25">
      <c r="A50" s="17"/>
      <c r="B50" s="17"/>
      <c r="C50" s="18"/>
      <c r="E50" s="19"/>
      <c r="F50" s="20"/>
      <c r="G50" s="5"/>
      <c r="H50" s="5"/>
      <c r="J50" s="20"/>
      <c r="K50" s="5"/>
      <c r="L50" s="5"/>
      <c r="M50" s="20"/>
      <c r="N50" s="5"/>
      <c r="O50" s="5"/>
      <c r="P50" s="5"/>
      <c r="Q50" s="56"/>
      <c r="R50" s="19"/>
      <c r="S50" s="19"/>
      <c r="T50" s="19"/>
      <c r="U50" s="42"/>
      <c r="V50" s="49"/>
      <c r="W50" s="52"/>
      <c r="X50" s="40"/>
      <c r="Y50" s="40"/>
      <c r="Z50" s="40"/>
      <c r="AC50" s="52"/>
    </row>
    <row r="51" spans="1:32" ht="14.4" thickBot="1" x14ac:dyDescent="0.3">
      <c r="A51" s="16" t="s">
        <v>6</v>
      </c>
      <c r="B51" s="31"/>
      <c r="C51" s="32">
        <v>30535</v>
      </c>
      <c r="D51" s="32">
        <v>33676.97</v>
      </c>
      <c r="E51" s="32">
        <f t="shared" ref="E51:L51" si="15">SUM(E45:E50)</f>
        <v>-3141.9700000000003</v>
      </c>
      <c r="F51" s="33">
        <f t="shared" si="15"/>
        <v>2380</v>
      </c>
      <c r="G51" s="32">
        <f t="shared" si="15"/>
        <v>32915</v>
      </c>
      <c r="H51" s="32">
        <f t="shared" si="15"/>
        <v>761.97000000000014</v>
      </c>
      <c r="I51" s="32">
        <f t="shared" si="15"/>
        <v>0</v>
      </c>
      <c r="J51" s="26">
        <f t="shared" si="15"/>
        <v>0</v>
      </c>
      <c r="K51" s="27">
        <f t="shared" si="15"/>
        <v>0</v>
      </c>
      <c r="L51" s="27">
        <f t="shared" si="15"/>
        <v>40386.720000000001</v>
      </c>
      <c r="M51" s="26">
        <f t="shared" ref="M51:T51" si="16">SUM(M45:M50)</f>
        <v>0</v>
      </c>
      <c r="N51" s="27">
        <f t="shared" si="16"/>
        <v>100</v>
      </c>
      <c r="O51" s="27"/>
      <c r="P51" s="27"/>
      <c r="Q51" s="59"/>
      <c r="R51" s="76">
        <f t="shared" si="16"/>
        <v>0</v>
      </c>
      <c r="S51" s="76">
        <f t="shared" si="16"/>
        <v>31830</v>
      </c>
      <c r="T51" s="76">
        <f t="shared" si="16"/>
        <v>31830</v>
      </c>
      <c r="U51" s="45">
        <f>SUM(U45:U49)</f>
        <v>47987.98</v>
      </c>
      <c r="V51" s="79">
        <f>SUM(U51/T51)</f>
        <v>1.5076336789192586</v>
      </c>
      <c r="W51" s="80"/>
      <c r="X51" s="81">
        <f>SUM(X45:X49)</f>
        <v>0</v>
      </c>
      <c r="Y51" s="81">
        <f t="shared" ref="Y51:AA51" si="17">SUM(Y45:Y49)</f>
        <v>33050</v>
      </c>
      <c r="Z51" s="81">
        <f t="shared" si="17"/>
        <v>33050</v>
      </c>
      <c r="AA51" s="81">
        <f t="shared" si="17"/>
        <v>45499.93</v>
      </c>
      <c r="AB51" s="83">
        <f t="shared" ref="AB51" si="18">AA51/Z51</f>
        <v>1.3766998487140696</v>
      </c>
      <c r="AC51" s="80"/>
      <c r="AD51" s="82"/>
      <c r="AE51" s="81">
        <f t="shared" ref="AE51" si="19">SUM(AE45:AE49)</f>
        <v>39611.65</v>
      </c>
      <c r="AF51" s="82"/>
    </row>
    <row r="52" spans="1:32" x14ac:dyDescent="0.25">
      <c r="A52" s="16"/>
      <c r="B52" s="31"/>
      <c r="C52" s="34"/>
      <c r="D52" s="34"/>
      <c r="E52" s="34"/>
      <c r="F52" s="34"/>
      <c r="G52" s="34"/>
      <c r="H52" s="34"/>
      <c r="I52" s="34"/>
      <c r="J52" s="29"/>
      <c r="K52" s="29"/>
      <c r="L52" s="29"/>
      <c r="M52" s="29"/>
      <c r="N52" s="29"/>
      <c r="O52" s="29"/>
      <c r="P52" s="29"/>
      <c r="Q52" s="29"/>
      <c r="U52" s="42"/>
      <c r="V52" s="49"/>
      <c r="X52" s="40"/>
      <c r="Y52" s="40"/>
      <c r="Z52" s="40"/>
    </row>
    <row r="53" spans="1:32" x14ac:dyDescent="0.25">
      <c r="V53" s="50"/>
      <c r="X53" s="40"/>
      <c r="Y53" s="40"/>
      <c r="Z53" s="40"/>
    </row>
  </sheetData>
  <mergeCells count="2">
    <mergeCell ref="J2:L2"/>
    <mergeCell ref="M2:N2"/>
  </mergeCells>
  <phoneticPr fontId="15" type="noConversion"/>
  <pageMargins left="0.25" right="0.25" top="0.75" bottom="0.75" header="0.3" footer="0.3"/>
  <pageSetup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Jadi Coe</dc:creator>
  <cp:keywords/>
  <dc:description/>
  <cp:lastModifiedBy>Naomi Alecock</cp:lastModifiedBy>
  <cp:revision/>
  <cp:lastPrinted>2025-10-14T16:27:20Z</cp:lastPrinted>
  <dcterms:created xsi:type="dcterms:W3CDTF">2022-11-30T11:57:52Z</dcterms:created>
  <dcterms:modified xsi:type="dcterms:W3CDTF">2026-04-18T16:46:43Z</dcterms:modified>
  <cp:category/>
  <cp:contentStatus/>
</cp:coreProperties>
</file>