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240c234440634364/Desktop/BMPC/SID/"/>
    </mc:Choice>
  </mc:AlternateContent>
  <xr:revisionPtr revIDLastSave="1131" documentId="11_F25DC773A252ABDACC1048F4491C68BA5ADE58EF" xr6:coauthVersionLast="47" xr6:coauthVersionMax="47" xr10:uidLastSave="{DF92C78D-E442-4562-81A1-5AF0DC82B2C9}"/>
  <bookViews>
    <workbookView xWindow="-110" yWindow="-110" windowWidth="19420" windowHeight="10300" xr2:uid="{00000000-000D-0000-FFFF-FFFF00000000}"/>
  </bookViews>
  <sheets>
    <sheet name="SID Average" sheetId="1" r:id="rId1"/>
    <sheet name="Pie Chart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F18" i="1"/>
  <c r="D18" i="1"/>
  <c r="C18" i="1"/>
  <c r="B10" i="1"/>
  <c r="C78" i="1"/>
  <c r="C59" i="1"/>
  <c r="F78" i="1"/>
  <c r="H78" i="1"/>
  <c r="D78" i="1"/>
  <c r="B78" i="1"/>
  <c r="B69" i="1"/>
  <c r="B70" i="1"/>
  <c r="H39" i="1" l="1"/>
  <c r="F39" i="1"/>
  <c r="D39" i="1"/>
  <c r="B28" i="1"/>
  <c r="B27" i="1"/>
  <c r="B29" i="1"/>
  <c r="B30" i="1"/>
  <c r="B31" i="1"/>
  <c r="B32" i="1"/>
  <c r="B33" i="1"/>
  <c r="B34" i="1"/>
  <c r="B35" i="1"/>
  <c r="B36" i="1"/>
  <c r="B37" i="1"/>
  <c r="B38" i="1"/>
  <c r="C39" i="1"/>
  <c r="I59" i="1"/>
  <c r="G59" i="1"/>
  <c r="E59" i="1"/>
  <c r="H59" i="1"/>
  <c r="F59" i="1"/>
  <c r="B59" i="1"/>
  <c r="D59" i="1"/>
  <c r="B50" i="1"/>
  <c r="B49" i="1"/>
  <c r="G4" i="3"/>
  <c r="B68" i="1"/>
  <c r="B67" i="1"/>
  <c r="B66" i="1"/>
  <c r="J98" i="1"/>
  <c r="H98" i="1"/>
  <c r="F98" i="1"/>
  <c r="D98" i="1"/>
  <c r="C98" i="1"/>
  <c r="B46" i="1"/>
  <c r="B47" i="1"/>
  <c r="B48" i="1"/>
  <c r="J78" i="1"/>
  <c r="J59" i="1"/>
  <c r="B9" i="1"/>
  <c r="B8" i="1"/>
  <c r="B26" i="1"/>
  <c r="B7" i="1"/>
  <c r="I98" i="1" l="1"/>
  <c r="E98" i="1"/>
  <c r="G98" i="1"/>
  <c r="G78" i="1"/>
  <c r="I78" i="1"/>
  <c r="E78" i="1"/>
  <c r="E18" i="1"/>
  <c r="G18" i="1"/>
  <c r="I18" i="1"/>
  <c r="I39" i="1"/>
  <c r="G39" i="1"/>
  <c r="E39" i="1"/>
</calcChain>
</file>

<file path=xl/sharedStrings.xml><?xml version="1.0" encoding="utf-8"?>
<sst xmlns="http://schemas.openxmlformats.org/spreadsheetml/2006/main" count="191" uniqueCount="109">
  <si>
    <t>Date</t>
  </si>
  <si>
    <t>Total Volume of Vehicles</t>
  </si>
  <si>
    <t>Under 30mph</t>
  </si>
  <si>
    <t>Over 35MPH</t>
  </si>
  <si>
    <t>31-35 mph</t>
  </si>
  <si>
    <t>Max speed</t>
  </si>
  <si>
    <t>Weekends</t>
  </si>
  <si>
    <t>Friday</t>
  </si>
  <si>
    <t>Speed</t>
  </si>
  <si>
    <t xml:space="preserve">Ave Peak Times </t>
  </si>
  <si>
    <t xml:space="preserve"> M-Th</t>
  </si>
  <si>
    <t>50-54</t>
  </si>
  <si>
    <t>14.30-17.30</t>
  </si>
  <si>
    <t>16.15-17.45</t>
  </si>
  <si>
    <t>12-13.15</t>
  </si>
  <si>
    <t>Percentage</t>
  </si>
  <si>
    <t>recorded</t>
  </si>
  <si>
    <t>SOLAR SID Worlington Road</t>
  </si>
  <si>
    <t>I week to 1/11/25</t>
  </si>
  <si>
    <t>Rebooted 24/10/25</t>
  </si>
  <si>
    <t>4 weeks to 29/11/25</t>
  </si>
  <si>
    <t>60-64</t>
  </si>
  <si>
    <t>15.30-18.00</t>
  </si>
  <si>
    <t>15.00-18.00</t>
  </si>
  <si>
    <t>7 weeks to 17/1/26</t>
  </si>
  <si>
    <t>15.00-17.50</t>
  </si>
  <si>
    <t>15.50-17.30</t>
  </si>
  <si>
    <t>12-14.00</t>
  </si>
  <si>
    <t>12.14-14</t>
  </si>
  <si>
    <t>1-3 pm</t>
  </si>
  <si>
    <t>2 weeks to 31/1/26</t>
  </si>
  <si>
    <t>15.00-17.45</t>
  </si>
  <si>
    <t>15.45-1800</t>
  </si>
  <si>
    <t>12-15.15</t>
  </si>
  <si>
    <t>SID Church Lane</t>
  </si>
  <si>
    <t>SID The Street</t>
  </si>
  <si>
    <t>SID Mildenhall Road/Church Lane Combined</t>
  </si>
  <si>
    <t>24 weeks to 12/04/26</t>
  </si>
  <si>
    <t>Mildenhall Road 2026</t>
  </si>
  <si>
    <t xml:space="preserve">26 weeks to24/10/25 </t>
  </si>
  <si>
    <t>14-28 Feb 26</t>
  </si>
  <si>
    <t>55-60 MPH</t>
  </si>
  <si>
    <t>14-29 Mar 26</t>
  </si>
  <si>
    <t>50-55 MPH</t>
  </si>
  <si>
    <t>45-50 MPH</t>
  </si>
  <si>
    <t>31 Jan -14 Feb 26</t>
  </si>
  <si>
    <t>65-70</t>
  </si>
  <si>
    <t>50-55</t>
  </si>
  <si>
    <t>17-31  Jan 26</t>
  </si>
  <si>
    <t>7-10 am &amp; 3-5pm</t>
  </si>
  <si>
    <t>9-9am&amp;3-6pm</t>
  </si>
  <si>
    <t>9-12 am</t>
  </si>
  <si>
    <t>7-10am &amp; 4-6pm</t>
  </si>
  <si>
    <t>7-10am &amp; 5-6pm</t>
  </si>
  <si>
    <t>11am-12qm</t>
  </si>
  <si>
    <t>7-9am</t>
  </si>
  <si>
    <t>11-12pm</t>
  </si>
  <si>
    <t>9-10am &amp; 3-5pm</t>
  </si>
  <si>
    <t>10-11 am</t>
  </si>
  <si>
    <t>3-4 pm</t>
  </si>
  <si>
    <t>2-5pm</t>
  </si>
  <si>
    <t>4-6pm</t>
  </si>
  <si>
    <t>7-10 am &amp;5-6pm</t>
  </si>
  <si>
    <t>7-10am &amp;5-6PM</t>
  </si>
  <si>
    <t>1-3pm</t>
  </si>
  <si>
    <t>12-5 pm</t>
  </si>
  <si>
    <t>11-5 pm</t>
  </si>
  <si>
    <t>3 Jan -Jan 26</t>
  </si>
  <si>
    <t>28 Feb - 13 Mar 26</t>
  </si>
  <si>
    <t>under 30</t>
  </si>
  <si>
    <t>30-35</t>
  </si>
  <si>
    <t>over 35</t>
  </si>
  <si>
    <t>Total Volume</t>
  </si>
  <si>
    <t>Total Vehicles    8279</t>
  </si>
  <si>
    <t>Under 30mph   6879</t>
  </si>
  <si>
    <t>30-35 mph         1313</t>
  </si>
  <si>
    <t>OVER 35 MPH     151</t>
  </si>
  <si>
    <t>Total Vehicles    3325</t>
  </si>
  <si>
    <t>Under 30mph   2672</t>
  </si>
  <si>
    <t>OVER 35 MPH     124</t>
  </si>
  <si>
    <t>11-25 Apr 26</t>
  </si>
  <si>
    <t>9-22  May 26</t>
  </si>
  <si>
    <t>60-65 MPH</t>
  </si>
  <si>
    <t>6 weeks to 22/05/26</t>
  </si>
  <si>
    <t>25 April-9  May 26</t>
  </si>
  <si>
    <t>28 Mar-10 April 26</t>
  </si>
  <si>
    <t>Ave weekly</t>
  </si>
  <si>
    <t>30-35 mph                   488</t>
  </si>
  <si>
    <t>11-2 pm</t>
  </si>
  <si>
    <t>8-9am &amp;4-8pm</t>
  </si>
  <si>
    <t>8-19a, &amp; 3-7pm</t>
  </si>
  <si>
    <t>8-10 am &amp;4-5pm</t>
  </si>
  <si>
    <t>8-9am  &amp;4-5 pm</t>
  </si>
  <si>
    <t>10am-3pm</t>
  </si>
  <si>
    <t>8-9am&amp; 4-5 pm</t>
  </si>
  <si>
    <t>3-7 pm</t>
  </si>
  <si>
    <t>12-4 pm</t>
  </si>
  <si>
    <t>4weeks to 22/5/25</t>
  </si>
  <si>
    <t>16.15-1800</t>
  </si>
  <si>
    <t>14.15-18.30</t>
  </si>
  <si>
    <t>11-12.15</t>
  </si>
  <si>
    <t>Installed  22 May 26</t>
  </si>
  <si>
    <t>Total Vehicles 28069</t>
  </si>
  <si>
    <t>Under 30mph   17820</t>
  </si>
  <si>
    <t>30-35 mph         7792</t>
  </si>
  <si>
    <t>OVER 35 MPH    2456</t>
  </si>
  <si>
    <t>Weekly Ave</t>
  </si>
  <si>
    <t>weekly Ave</t>
  </si>
  <si>
    <t>Rolling figures from Re-boot 25/10/25 Rebooted 30/4/26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</si>
</sst>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4" fontId="0" fillId="0" borderId="1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" xfId="0" applyBorder="1"/>
    <xf numFmtId="14" fontId="0" fillId="0" borderId="6" xfId="0" applyNumberFormat="1" applyBorder="1"/>
    <xf numFmtId="0" fontId="1" fillId="0" borderId="1" xfId="0" applyFont="1" applyBorder="1"/>
    <xf numFmtId="2" fontId="1" fillId="0" borderId="8" xfId="0" applyNumberFormat="1" applyFont="1" applyBorder="1"/>
    <xf numFmtId="0" fontId="2" fillId="0" borderId="0" xfId="0" applyFont="1"/>
    <xf numFmtId="1" fontId="1" fillId="0" borderId="1" xfId="0" applyNumberFormat="1" applyFont="1" applyBorder="1"/>
    <xf numFmtId="2" fontId="0" fillId="0" borderId="11" xfId="0" applyNumberFormat="1" applyBorder="1"/>
    <xf numFmtId="1" fontId="0" fillId="0" borderId="9" xfId="0" applyNumberFormat="1" applyBorder="1"/>
    <xf numFmtId="16" fontId="0" fillId="0" borderId="9" xfId="0" applyNumberFormat="1" applyBorder="1"/>
    <xf numFmtId="16" fontId="0" fillId="0" borderId="2" xfId="0" applyNumberFormat="1" applyBorder="1"/>
    <xf numFmtId="14" fontId="0" fillId="0" borderId="9" xfId="0" applyNumberFormat="1" applyBorder="1"/>
    <xf numFmtId="0" fontId="0" fillId="2" borderId="0" xfId="0" applyFill="1"/>
    <xf numFmtId="0" fontId="0" fillId="6" borderId="9" xfId="0" applyFill="1" applyBorder="1"/>
    <xf numFmtId="0" fontId="0" fillId="3" borderId="10" xfId="0" applyFill="1" applyBorder="1"/>
    <xf numFmtId="0" fontId="0" fillId="3" borderId="0" xfId="0" applyFill="1"/>
    <xf numFmtId="0" fontId="0" fillId="3" borderId="11" xfId="0" applyFill="1" applyBorder="1"/>
    <xf numFmtId="0" fontId="0" fillId="4" borderId="10" xfId="0" applyFill="1" applyBorder="1"/>
    <xf numFmtId="0" fontId="0" fillId="4" borderId="0" xfId="0" applyFill="1"/>
    <xf numFmtId="0" fontId="0" fillId="4" borderId="11" xfId="0" applyFill="1" applyBorder="1"/>
    <xf numFmtId="0" fontId="0" fillId="5" borderId="12" xfId="0" applyFill="1" applyBorder="1"/>
    <xf numFmtId="0" fontId="0" fillId="5" borderId="13" xfId="0" applyFill="1" applyBorder="1"/>
    <xf numFmtId="0" fontId="0" fillId="5" borderId="5" xfId="0" applyFill="1" applyBorder="1"/>
    <xf numFmtId="0" fontId="0" fillId="7" borderId="6" xfId="0" applyFill="1" applyBorder="1"/>
    <xf numFmtId="0" fontId="0" fillId="7" borderId="9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WORLINGTON ROAD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v>Total vehicles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487-4556-91A8-0A899B9B4DB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9487-4556-91A8-0A899B9B4DB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9487-4556-91A8-0A899B9B4DB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9487-4556-91A8-0A899B9B4DB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1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'Pie Charts'!$C$4:$F$4</c:f>
              <c:numCache>
                <c:formatCode>General</c:formatCode>
                <c:ptCount val="4"/>
                <c:pt idx="1">
                  <c:v>17820</c:v>
                </c:pt>
                <c:pt idx="2">
                  <c:v>7792</c:v>
                </c:pt>
                <c:pt idx="3">
                  <c:v>2456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1"/>
                    <c:pt idx="0">
                      <c:v>Total vehicles 28567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0-3A8E-405E-8830-CEF83A8E617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MILDENHALL ROAD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214-4003-B8FE-70DF96871A4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214-4003-B8FE-70DF96871A4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6214-4003-B8FE-70DF96871A4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8E37-42A3-8097-20F75C4C5FAB}"/>
              </c:ext>
            </c:extLst>
          </c:dPt>
          <c:dLbls>
            <c:dLbl>
              <c:idx val="3"/>
              <c:layout>
                <c:manualLayout>
                  <c:x val="1.5363256989317727E-2"/>
                  <c:y val="9.295984553654934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37-42A3-8097-20F75C4C5FAB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'Pie Charts'!$E$22:$H$22</c:f>
              <c:numCache>
                <c:formatCode>General</c:formatCode>
                <c:ptCount val="4"/>
                <c:pt idx="1">
                  <c:v>7104</c:v>
                </c:pt>
                <c:pt idx="2">
                  <c:v>1371</c:v>
                </c:pt>
                <c:pt idx="3">
                  <c:v>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37-42A3-8097-20F75C4C5FA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CHURCH LANE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5621-4974-A176-9F9C103F6988}"/>
              </c:ext>
            </c:extLst>
          </c:dPt>
          <c:dPt>
            <c:idx val="1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5621-4974-A176-9F9C103F6988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5621-4974-A176-9F9C103F6988}"/>
              </c:ext>
            </c:extLst>
          </c:dPt>
          <c:dLbls>
            <c:dLbl>
              <c:idx val="1"/>
              <c:layout>
                <c:manualLayout>
                  <c:x val="5.9532862414649057E-2"/>
                  <c:y val="0.1421315616797899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21-4974-A176-9F9C103F6988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'Pie Charts'!$F$41:$H$41</c:f>
              <c:numCache>
                <c:formatCode>General</c:formatCode>
                <c:ptCount val="3"/>
                <c:pt idx="0">
                  <c:v>2657</c:v>
                </c:pt>
                <c:pt idx="1">
                  <c:v>515</c:v>
                </c:pt>
                <c:pt idx="2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21-4974-A176-9F9C103F698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24423</xdr:colOff>
      <xdr:row>0</xdr:row>
      <xdr:rowOff>6105</xdr:rowOff>
    </xdr:from>
    <xdr:to>
      <xdr:col>0</xdr:col>
      <xdr:colOff>708269</xdr:colOff>
      <xdr:row>3</xdr:row>
      <xdr:rowOff>128221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EFD6368-8D3C-445B-CF36-366C20E4B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23" y="6105"/>
          <a:ext cx="683846" cy="677741"/>
        </a:xfrm>
        <a:prstGeom prst="rect">
          <a:avLst/>
        </a:prstGeom>
      </xdr:spPr>
    </xdr:pic>
    <xdr:clientData/>
  </xdr:twoCellAnchor>
  <xdr:oneCellAnchor>
    <xdr:from>
      <xdr:col>0</xdr:col>
      <xdr:colOff>18073</xdr:colOff>
      <xdr:row>19</xdr:row>
      <xdr:rowOff>120651</xdr:rowOff>
    </xdr:from>
    <xdr:ext cx="677740" cy="723899"/>
    <xdr:pic>
      <xdr:nvPicPr>
        <xdr:cNvPr id="3" name="Picture 2">
          <a:extLst>
            <a:ext uri="{FF2B5EF4-FFF2-40B4-BE49-F238E27FC236}">
              <a16:creationId xmlns:a16="http://schemas.microsoft.com/office/drawing/2014/main" id="{21C26820-88F1-4B55-8E0E-5DC314AAD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3" y="3651251"/>
          <a:ext cx="677740" cy="723899"/>
        </a:xfrm>
        <a:prstGeom prst="rect">
          <a:avLst/>
        </a:prstGeom>
      </xdr:spPr>
    </xdr:pic>
    <xdr:clientData/>
  </xdr:oneCellAnchor>
  <xdr:oneCellAnchor>
    <xdr:from>
      <xdr:col>0</xdr:col>
      <xdr:colOff>37123</xdr:colOff>
      <xdr:row>39</xdr:row>
      <xdr:rowOff>158505</xdr:rowOff>
    </xdr:from>
    <xdr:ext cx="677740" cy="677741"/>
    <xdr:pic>
      <xdr:nvPicPr>
        <xdr:cNvPr id="4" name="Picture 3">
          <a:extLst>
            <a:ext uri="{FF2B5EF4-FFF2-40B4-BE49-F238E27FC236}">
              <a16:creationId xmlns:a16="http://schemas.microsoft.com/office/drawing/2014/main" id="{5DB9C270-FD10-4413-8F84-8CE3A9F6F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23" y="7143505"/>
          <a:ext cx="677740" cy="677741"/>
        </a:xfrm>
        <a:prstGeom prst="rect">
          <a:avLst/>
        </a:prstGeom>
      </xdr:spPr>
    </xdr:pic>
    <xdr:clientData/>
  </xdr:oneCellAnchor>
  <xdr:oneCellAnchor>
    <xdr:from>
      <xdr:col>0</xdr:col>
      <xdr:colOff>37123</xdr:colOff>
      <xdr:row>60</xdr:row>
      <xdr:rowOff>6351</xdr:rowOff>
    </xdr:from>
    <xdr:ext cx="677740" cy="622300"/>
    <xdr:pic>
      <xdr:nvPicPr>
        <xdr:cNvPr id="6" name="Picture 5">
          <a:extLst>
            <a:ext uri="{FF2B5EF4-FFF2-40B4-BE49-F238E27FC236}">
              <a16:creationId xmlns:a16="http://schemas.microsoft.com/office/drawing/2014/main" id="{D345ED7A-BAD3-4506-8524-230351808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23" y="10814051"/>
          <a:ext cx="677740" cy="622300"/>
        </a:xfrm>
        <a:prstGeom prst="rect">
          <a:avLst/>
        </a:prstGeom>
      </xdr:spPr>
    </xdr:pic>
    <xdr:clientData/>
  </xdr:oneCellAnchor>
  <xdr:oneCellAnchor>
    <xdr:from>
      <xdr:col>0</xdr:col>
      <xdr:colOff>37123</xdr:colOff>
      <xdr:row>80</xdr:row>
      <xdr:rowOff>6351</xdr:rowOff>
    </xdr:from>
    <xdr:ext cx="677740" cy="622300"/>
    <xdr:pic>
      <xdr:nvPicPr>
        <xdr:cNvPr id="11" name="Picture 10">
          <a:extLst>
            <a:ext uri="{FF2B5EF4-FFF2-40B4-BE49-F238E27FC236}">
              <a16:creationId xmlns:a16="http://schemas.microsoft.com/office/drawing/2014/main" id="{9869428F-ECCE-47C5-81A8-61E46CC27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23" y="11004551"/>
          <a:ext cx="677740" cy="622300"/>
        </a:xfrm>
        <a:prstGeom prst="rect">
          <a:avLst/>
        </a:prstGeom>
      </xdr:spPr>
    </xdr:pic>
    <xdr:clientData/>
  </xdr:oneCellAnchor>
  <xdr:twoCellAnchor>
    <xdr:from>
      <xdr:col>0</xdr:col>
      <xdr:colOff>223693</xdr:colOff>
      <xdr:row>99</xdr:row>
      <xdr:rowOff>151534</xdr:rowOff>
    </xdr:from>
    <xdr:to>
      <xdr:col>5</xdr:col>
      <xdr:colOff>496455</xdr:colOff>
      <xdr:row>114</xdr:row>
      <xdr:rowOff>180974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60E9F5B-AF82-A72E-A376-3D87D3FF3E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69850</xdr:rowOff>
    </xdr:from>
    <xdr:to>
      <xdr:col>7</xdr:col>
      <xdr:colOff>304800</xdr:colOff>
      <xdr:row>19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AFEA96-B71E-E3F0-F26E-6D0FBA7A80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425450</xdr:colOff>
      <xdr:row>1</xdr:row>
      <xdr:rowOff>50800</xdr:rowOff>
    </xdr:from>
    <xdr:to>
      <xdr:col>12</xdr:col>
      <xdr:colOff>450849</xdr:colOff>
      <xdr:row>17</xdr:row>
      <xdr:rowOff>127000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C537FBE-1D87-E992-6F95-BE77837B8A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184151</xdr:colOff>
      <xdr:row>23</xdr:row>
      <xdr:rowOff>31750</xdr:rowOff>
    </xdr:from>
    <xdr:to>
      <xdr:col>13</xdr:col>
      <xdr:colOff>368301</xdr:colOff>
      <xdr:row>35</xdr:row>
      <xdr:rowOff>25400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0A3DED6-6CA5-21D8-2E9F-949CEA8886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365124</xdr:colOff>
      <xdr:row>19</xdr:row>
      <xdr:rowOff>101600</xdr:rowOff>
    </xdr:from>
    <xdr:to>
      <xdr:col>12</xdr:col>
      <xdr:colOff>463550</xdr:colOff>
      <xdr:row>37</xdr:row>
      <xdr:rowOff>101600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2417CAA-BE13-0C03-3C1C-1422B2C85B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431801</xdr:colOff>
      <xdr:row>39</xdr:row>
      <xdr:rowOff>88900</xdr:rowOff>
    </xdr:from>
    <xdr:to>
      <xdr:col>12</xdr:col>
      <xdr:colOff>463550</xdr:colOff>
      <xdr:row>61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814A6EA-51CE-1A16-FCAB-602219E2AC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8"/>
  <sheetViews>
    <sheetView tabSelected="1" topLeftCell="A25" zoomScale="88" zoomScaleNormal="88" workbookViewId="0">
      <selection activeCell="H3" sqref="H3"/>
    </sheetView>
  </sheetViews>
  <sheetFormatPr defaultRowHeight="14.5" x14ac:dyDescent="0.35"/>
  <cols>
    <col min="1" max="1" width="23.1796875" customWidth="1"/>
    <col min="2" max="2" width="10.1796875" customWidth="1"/>
    <col min="3" max="3" width="21.7265625" customWidth="1"/>
    <col min="4" max="4" width="12.1796875" customWidth="1"/>
    <col min="5" max="5" width="9.90625" customWidth="1"/>
    <col min="6" max="7" width="10.6328125" customWidth="1"/>
    <col min="8" max="9" width="13.1796875" customWidth="1"/>
    <col min="10" max="10" width="11" customWidth="1"/>
    <col min="11" max="11" width="15.81640625" customWidth="1"/>
    <col min="12" max="12" width="13.08984375" customWidth="1"/>
    <col min="13" max="13" width="17.26953125" customWidth="1"/>
    <col min="14" max="14" width="11.08984375" customWidth="1"/>
  </cols>
  <sheetData>
    <row r="1" spans="1:13" x14ac:dyDescent="0.35">
      <c r="A1" s="1"/>
      <c r="B1" s="1"/>
      <c r="C1" s="1" t="s">
        <v>17</v>
      </c>
      <c r="D1" s="1"/>
    </row>
    <row r="3" spans="1:13" ht="15" thickBot="1" x14ac:dyDescent="0.4">
      <c r="A3" s="1"/>
      <c r="B3" s="1"/>
      <c r="C3" s="1" t="s">
        <v>108</v>
      </c>
      <c r="D3" s="1"/>
    </row>
    <row r="4" spans="1:13" ht="15" thickBot="1" x14ac:dyDescent="0.4">
      <c r="D4" s="2" t="s">
        <v>8</v>
      </c>
      <c r="E4" s="3"/>
      <c r="F4" s="3"/>
      <c r="G4" s="3"/>
      <c r="H4" s="3"/>
      <c r="I4" s="4"/>
      <c r="J4" s="4" t="s">
        <v>5</v>
      </c>
      <c r="K4" s="2" t="s">
        <v>9</v>
      </c>
      <c r="L4" s="3"/>
      <c r="M4" s="4"/>
    </row>
    <row r="5" spans="1:13" ht="15" thickBot="1" x14ac:dyDescent="0.4">
      <c r="A5" s="7" t="s">
        <v>0</v>
      </c>
      <c r="B5" s="7" t="s">
        <v>86</v>
      </c>
      <c r="C5" s="9" t="s">
        <v>1</v>
      </c>
      <c r="D5" s="7" t="s">
        <v>2</v>
      </c>
      <c r="E5" s="8" t="s">
        <v>15</v>
      </c>
      <c r="F5" s="7" t="s">
        <v>4</v>
      </c>
      <c r="G5" s="8" t="s">
        <v>15</v>
      </c>
      <c r="H5" s="7" t="s">
        <v>3</v>
      </c>
      <c r="I5" s="8" t="s">
        <v>15</v>
      </c>
      <c r="J5" s="5" t="s">
        <v>16</v>
      </c>
      <c r="K5" s="13" t="s">
        <v>10</v>
      </c>
      <c r="L5" s="13" t="s">
        <v>7</v>
      </c>
      <c r="M5" s="13" t="s">
        <v>6</v>
      </c>
    </row>
    <row r="6" spans="1:13" x14ac:dyDescent="0.35">
      <c r="A6" s="14" t="s">
        <v>18</v>
      </c>
      <c r="B6" s="10">
        <v>28672</v>
      </c>
      <c r="C6" s="10">
        <v>28672</v>
      </c>
      <c r="D6" s="11">
        <v>18400</v>
      </c>
      <c r="E6" s="12">
        <v>64</v>
      </c>
      <c r="F6" s="11">
        <v>7838</v>
      </c>
      <c r="G6" s="12">
        <v>27</v>
      </c>
      <c r="H6" s="11">
        <v>2434</v>
      </c>
      <c r="I6" s="12">
        <v>8.5</v>
      </c>
      <c r="J6" s="6" t="s">
        <v>11</v>
      </c>
      <c r="K6" s="6" t="s">
        <v>13</v>
      </c>
      <c r="L6" s="10" t="s">
        <v>12</v>
      </c>
      <c r="M6" s="10" t="s">
        <v>14</v>
      </c>
    </row>
    <row r="7" spans="1:13" x14ac:dyDescent="0.35">
      <c r="A7" s="10" t="s">
        <v>20</v>
      </c>
      <c r="B7" s="20">
        <f>SUM(C7/4)</f>
        <v>27220.25</v>
      </c>
      <c r="C7" s="10">
        <v>108881</v>
      </c>
      <c r="D7" s="11">
        <v>71292</v>
      </c>
      <c r="E7" s="12">
        <v>65.5</v>
      </c>
      <c r="F7" s="11">
        <v>28888</v>
      </c>
      <c r="G7" s="12">
        <v>26.6</v>
      </c>
      <c r="H7" s="11">
        <v>8701</v>
      </c>
      <c r="I7" s="12">
        <v>8</v>
      </c>
      <c r="J7" s="10" t="s">
        <v>21</v>
      </c>
      <c r="K7" s="10" t="s">
        <v>23</v>
      </c>
      <c r="L7" s="10" t="s">
        <v>22</v>
      </c>
      <c r="M7" s="10" t="s">
        <v>27</v>
      </c>
    </row>
    <row r="8" spans="1:13" x14ac:dyDescent="0.35">
      <c r="A8" s="10" t="s">
        <v>24</v>
      </c>
      <c r="B8" s="20">
        <f>SUM(C8/7)</f>
        <v>30061.285714285714</v>
      </c>
      <c r="C8" s="10">
        <v>210429</v>
      </c>
      <c r="D8" s="11">
        <v>136427</v>
      </c>
      <c r="E8" s="12">
        <v>64.8</v>
      </c>
      <c r="F8" s="11">
        <v>56660</v>
      </c>
      <c r="G8" s="12">
        <v>26.9</v>
      </c>
      <c r="H8" s="11">
        <v>17295</v>
      </c>
      <c r="I8" s="12">
        <v>8.1999999999999993</v>
      </c>
      <c r="J8" s="10" t="s">
        <v>21</v>
      </c>
      <c r="K8" s="10" t="s">
        <v>25</v>
      </c>
      <c r="L8" s="10" t="s">
        <v>26</v>
      </c>
      <c r="M8" s="10" t="s">
        <v>28</v>
      </c>
    </row>
    <row r="9" spans="1:13" x14ac:dyDescent="0.35">
      <c r="A9" s="10" t="s">
        <v>30</v>
      </c>
      <c r="B9" s="20">
        <f>SUM(C9/2)</f>
        <v>26004</v>
      </c>
      <c r="C9" s="10">
        <v>52008</v>
      </c>
      <c r="D9" s="11">
        <v>32896</v>
      </c>
      <c r="E9" s="12">
        <v>63.3</v>
      </c>
      <c r="F9" s="11">
        <v>14679</v>
      </c>
      <c r="G9" s="12">
        <v>22.2</v>
      </c>
      <c r="H9" s="11">
        <v>4434</v>
      </c>
      <c r="I9" s="12">
        <v>8.5</v>
      </c>
      <c r="J9" s="10" t="s">
        <v>21</v>
      </c>
      <c r="K9" s="10" t="s">
        <v>32</v>
      </c>
      <c r="L9" s="10" t="s">
        <v>31</v>
      </c>
      <c r="M9" s="10" t="s">
        <v>33</v>
      </c>
    </row>
    <row r="10" spans="1:13" x14ac:dyDescent="0.35">
      <c r="A10" s="10" t="s">
        <v>97</v>
      </c>
      <c r="B10" s="20">
        <f>SUM(C10/4)</f>
        <v>26314.75</v>
      </c>
      <c r="C10" s="10">
        <v>105259</v>
      </c>
      <c r="D10" s="11">
        <v>61744</v>
      </c>
      <c r="E10" s="12">
        <v>58.65</v>
      </c>
      <c r="F10" s="11">
        <v>32189</v>
      </c>
      <c r="G10" s="12">
        <v>30.58</v>
      </c>
      <c r="H10" s="11">
        <v>11336</v>
      </c>
      <c r="I10" s="12">
        <v>10.77</v>
      </c>
      <c r="J10" s="10" t="s">
        <v>21</v>
      </c>
      <c r="K10" s="10" t="s">
        <v>98</v>
      </c>
      <c r="L10" s="10" t="s">
        <v>99</v>
      </c>
      <c r="M10" s="10" t="s">
        <v>100</v>
      </c>
    </row>
    <row r="11" spans="1:13" x14ac:dyDescent="0.35">
      <c r="A11" s="10"/>
      <c r="B11" s="10"/>
      <c r="C11" s="10"/>
      <c r="D11" s="11"/>
      <c r="E11" s="12"/>
      <c r="F11" s="11"/>
      <c r="G11" s="12"/>
      <c r="H11" s="11"/>
      <c r="I11" s="12"/>
      <c r="J11" s="10"/>
      <c r="K11" s="10"/>
      <c r="L11" s="10"/>
      <c r="M11" s="10"/>
    </row>
    <row r="12" spans="1:13" x14ac:dyDescent="0.35">
      <c r="A12" s="10"/>
      <c r="B12" s="10"/>
      <c r="C12" s="10"/>
      <c r="D12" s="11"/>
      <c r="E12" s="12"/>
      <c r="F12" s="11"/>
      <c r="G12" s="12"/>
      <c r="H12" s="11"/>
      <c r="I12" s="12"/>
      <c r="J12" s="10"/>
      <c r="K12" s="10"/>
      <c r="L12" s="10"/>
      <c r="M12" s="10"/>
    </row>
    <row r="13" spans="1:13" x14ac:dyDescent="0.35">
      <c r="A13" s="10"/>
      <c r="B13" s="10"/>
      <c r="C13" s="10"/>
      <c r="D13" s="11"/>
      <c r="E13" s="12"/>
      <c r="F13" s="11"/>
      <c r="G13" s="12"/>
      <c r="H13" s="11"/>
      <c r="I13" s="12"/>
      <c r="J13" s="10"/>
      <c r="K13" s="10"/>
      <c r="L13" s="10"/>
      <c r="M13" s="10"/>
    </row>
    <row r="14" spans="1:13" x14ac:dyDescent="0.35">
      <c r="A14" s="10"/>
      <c r="B14" s="10"/>
      <c r="C14" s="10"/>
      <c r="D14" s="11"/>
      <c r="E14" s="12"/>
      <c r="F14" s="11"/>
      <c r="G14" s="12"/>
      <c r="H14" s="11"/>
      <c r="I14" s="12"/>
      <c r="J14" s="10"/>
      <c r="K14" s="10"/>
      <c r="L14" s="10"/>
      <c r="M14" s="10"/>
    </row>
    <row r="15" spans="1:13" x14ac:dyDescent="0.35">
      <c r="A15" s="10"/>
      <c r="B15" s="10"/>
      <c r="C15" s="10"/>
      <c r="D15" s="11"/>
      <c r="E15" s="12"/>
      <c r="F15" s="11"/>
      <c r="G15" s="12"/>
      <c r="H15" s="11"/>
      <c r="I15" s="12"/>
      <c r="J15" s="10"/>
      <c r="K15" s="10"/>
      <c r="L15" s="10"/>
      <c r="M15" s="10"/>
    </row>
    <row r="16" spans="1:13" x14ac:dyDescent="0.35">
      <c r="A16" s="10"/>
      <c r="B16" s="10"/>
      <c r="C16" s="10"/>
      <c r="D16" s="11"/>
      <c r="E16" s="12"/>
      <c r="F16" s="11"/>
      <c r="G16" s="12"/>
      <c r="H16" s="11"/>
      <c r="I16" s="12"/>
      <c r="J16" s="10"/>
      <c r="K16" s="10"/>
      <c r="L16" s="10"/>
      <c r="M16" s="10"/>
    </row>
    <row r="17" spans="1:13" ht="15" thickBot="1" x14ac:dyDescent="0.4">
      <c r="A17" s="10"/>
      <c r="B17" s="10"/>
      <c r="C17" s="10"/>
      <c r="D17" s="11"/>
      <c r="E17" s="12"/>
      <c r="F17" s="11"/>
      <c r="G17" s="12"/>
      <c r="H17" s="11"/>
      <c r="I17" s="12"/>
      <c r="J17" s="10"/>
      <c r="K17" s="10"/>
      <c r="L17" s="10"/>
      <c r="M17" s="10"/>
    </row>
    <row r="18" spans="1:13" ht="15" thickBot="1" x14ac:dyDescent="0.4">
      <c r="A18" s="15" t="s">
        <v>106</v>
      </c>
      <c r="B18" s="15"/>
      <c r="C18" s="18">
        <f>SUM(C6:C17)/18</f>
        <v>28069.388888888891</v>
      </c>
      <c r="D18" s="18">
        <f>SUM(D6:D17)/18</f>
        <v>17819.944444444445</v>
      </c>
      <c r="E18" s="16">
        <f>SUM(D18/C18)*100</f>
        <v>63.485330995212266</v>
      </c>
      <c r="F18" s="18">
        <f>SUM(F6:F17)/18</f>
        <v>7791.8888888888887</v>
      </c>
      <c r="G18" s="16">
        <f>SUM(F18/C18)*100</f>
        <v>27.759382007683335</v>
      </c>
      <c r="H18" s="18">
        <f>SUM(H6:H17)/18</f>
        <v>2455.5555555555557</v>
      </c>
      <c r="I18" s="16">
        <f>SUM(H18/C18)*100</f>
        <v>8.7481617974503649</v>
      </c>
      <c r="J18" s="15"/>
      <c r="K18" s="15"/>
      <c r="L18" s="15"/>
      <c r="M18" s="15"/>
    </row>
    <row r="20" spans="1:13" ht="14.5" customHeight="1" x14ac:dyDescent="0.35"/>
    <row r="21" spans="1:13" ht="11.5" customHeight="1" x14ac:dyDescent="0.35">
      <c r="A21" s="1"/>
      <c r="B21" s="1"/>
      <c r="C21" s="1" t="s">
        <v>36</v>
      </c>
      <c r="D21" s="1"/>
    </row>
    <row r="22" spans="1:13" ht="11.5" customHeight="1" x14ac:dyDescent="0.35">
      <c r="C22" t="s">
        <v>19</v>
      </c>
    </row>
    <row r="23" spans="1:13" ht="15" thickBot="1" x14ac:dyDescent="0.4">
      <c r="A23" s="1"/>
      <c r="B23" s="1"/>
      <c r="C23" s="1"/>
      <c r="D23" s="1"/>
    </row>
    <row r="24" spans="1:13" ht="15" thickBot="1" x14ac:dyDescent="0.4">
      <c r="D24" s="2" t="s">
        <v>8</v>
      </c>
      <c r="E24" s="3"/>
      <c r="F24" s="3"/>
      <c r="G24" s="3"/>
      <c r="H24" s="3"/>
      <c r="I24" s="4"/>
      <c r="J24" s="4" t="s">
        <v>5</v>
      </c>
      <c r="K24" s="2" t="s">
        <v>9</v>
      </c>
      <c r="L24" s="3"/>
      <c r="M24" s="4"/>
    </row>
    <row r="25" spans="1:13" ht="15" thickBot="1" x14ac:dyDescent="0.4">
      <c r="A25" s="7" t="s">
        <v>0</v>
      </c>
      <c r="B25" s="7" t="s">
        <v>107</v>
      </c>
      <c r="C25" s="9" t="s">
        <v>1</v>
      </c>
      <c r="D25" s="7" t="s">
        <v>2</v>
      </c>
      <c r="E25" s="8" t="s">
        <v>15</v>
      </c>
      <c r="F25" s="7" t="s">
        <v>4</v>
      </c>
      <c r="G25" s="8" t="s">
        <v>15</v>
      </c>
      <c r="H25" s="7" t="s">
        <v>3</v>
      </c>
      <c r="I25" s="8" t="s">
        <v>15</v>
      </c>
      <c r="J25" s="5" t="s">
        <v>16</v>
      </c>
      <c r="K25" s="13" t="s">
        <v>10</v>
      </c>
      <c r="L25" s="13" t="s">
        <v>7</v>
      </c>
      <c r="M25" s="13" t="s">
        <v>6</v>
      </c>
    </row>
    <row r="26" spans="1:13" x14ac:dyDescent="0.35">
      <c r="A26" s="14" t="s">
        <v>39</v>
      </c>
      <c r="B26" s="20">
        <f>SUM(C26/26)</f>
        <v>6692.8846153846152</v>
      </c>
      <c r="C26" s="17">
        <v>174015</v>
      </c>
      <c r="D26" s="11">
        <v>139811</v>
      </c>
      <c r="E26" s="12">
        <v>80.34</v>
      </c>
      <c r="F26" s="11">
        <v>29052</v>
      </c>
      <c r="G26" s="12">
        <v>16.7</v>
      </c>
      <c r="H26" s="11">
        <v>5152</v>
      </c>
      <c r="I26" s="12">
        <v>3</v>
      </c>
      <c r="J26" s="6">
        <v>63</v>
      </c>
      <c r="K26" s="35"/>
      <c r="L26" s="36"/>
      <c r="M26" s="36"/>
    </row>
    <row r="27" spans="1:13" x14ac:dyDescent="0.35">
      <c r="A27" s="23" t="s">
        <v>37</v>
      </c>
      <c r="B27" s="20">
        <f>SUM(C27/24)</f>
        <v>6001.041666666667</v>
      </c>
      <c r="C27" s="17">
        <v>144025</v>
      </c>
      <c r="D27" s="11">
        <v>119050</v>
      </c>
      <c r="E27" s="12">
        <v>82.65</v>
      </c>
      <c r="F27" s="11">
        <v>21645</v>
      </c>
      <c r="G27" s="12">
        <v>15.03</v>
      </c>
      <c r="H27" s="11">
        <v>3340</v>
      </c>
      <c r="I27" s="12">
        <v>2.3199999999999998</v>
      </c>
      <c r="J27" s="10">
        <v>65</v>
      </c>
      <c r="K27" s="36"/>
      <c r="L27" s="36"/>
      <c r="M27" s="36"/>
    </row>
    <row r="28" spans="1:13" ht="15" customHeight="1" x14ac:dyDescent="0.35">
      <c r="A28" s="10" t="s">
        <v>83</v>
      </c>
      <c r="B28" s="20">
        <f>SUM(C28/6)</f>
        <v>7055.666666666667</v>
      </c>
      <c r="C28" s="10">
        <v>42334</v>
      </c>
      <c r="D28" s="11">
        <v>34511</v>
      </c>
      <c r="E28" s="19">
        <v>81.52</v>
      </c>
      <c r="F28" s="11">
        <v>6917</v>
      </c>
      <c r="G28" s="19">
        <v>16.34</v>
      </c>
      <c r="H28" s="11">
        <v>906</v>
      </c>
      <c r="I28" s="19">
        <v>2.14</v>
      </c>
      <c r="J28" s="10">
        <v>60</v>
      </c>
      <c r="K28" s="36"/>
      <c r="L28" s="36"/>
      <c r="M28" s="36"/>
    </row>
    <row r="29" spans="1:13" x14ac:dyDescent="0.35">
      <c r="A29" s="10"/>
      <c r="B29" s="20">
        <f t="shared" ref="B29:B38" si="0">SUM(C29/26)</f>
        <v>0</v>
      </c>
      <c r="C29" s="10"/>
      <c r="D29" s="11"/>
      <c r="E29" s="12"/>
      <c r="F29" s="11"/>
      <c r="G29" s="12"/>
      <c r="H29" s="11"/>
      <c r="I29" s="12"/>
      <c r="J29" s="10"/>
      <c r="K29" s="10"/>
      <c r="L29" s="10"/>
      <c r="M29" s="21"/>
    </row>
    <row r="30" spans="1:13" x14ac:dyDescent="0.35">
      <c r="A30" s="10"/>
      <c r="B30" s="20">
        <f t="shared" si="0"/>
        <v>0</v>
      </c>
      <c r="C30" s="10"/>
      <c r="D30" s="11"/>
      <c r="E30" s="12"/>
      <c r="F30" s="11"/>
      <c r="G30" s="12"/>
      <c r="H30" s="11"/>
      <c r="I30" s="12"/>
      <c r="J30" s="10"/>
      <c r="K30" s="10"/>
      <c r="L30" s="10"/>
      <c r="M30" s="10"/>
    </row>
    <row r="31" spans="1:13" x14ac:dyDescent="0.35">
      <c r="A31" s="10"/>
      <c r="B31" s="20">
        <f t="shared" si="0"/>
        <v>0</v>
      </c>
      <c r="C31" s="10"/>
      <c r="D31" s="11"/>
      <c r="E31" s="12"/>
      <c r="F31" s="11"/>
      <c r="G31" s="12"/>
      <c r="H31" s="11"/>
      <c r="I31" s="12"/>
      <c r="J31" s="10"/>
      <c r="K31" s="10"/>
      <c r="L31" s="10"/>
      <c r="M31" s="10"/>
    </row>
    <row r="32" spans="1:13" x14ac:dyDescent="0.35">
      <c r="A32" s="10"/>
      <c r="B32" s="20">
        <f t="shared" si="0"/>
        <v>0</v>
      </c>
      <c r="C32" s="10"/>
      <c r="D32" s="11"/>
      <c r="E32" s="12"/>
      <c r="F32" s="11"/>
      <c r="G32" s="12"/>
      <c r="H32" s="11"/>
      <c r="I32" s="12"/>
      <c r="J32" s="10"/>
      <c r="K32" s="10"/>
      <c r="L32" s="10"/>
      <c r="M32" s="10"/>
    </row>
    <row r="33" spans="1:13" x14ac:dyDescent="0.35">
      <c r="A33" s="10"/>
      <c r="B33" s="20">
        <f t="shared" si="0"/>
        <v>0</v>
      </c>
      <c r="C33" s="10"/>
      <c r="D33" s="11"/>
      <c r="E33" s="12"/>
      <c r="F33" s="11"/>
      <c r="G33" s="12"/>
      <c r="H33" s="11"/>
      <c r="I33" s="12"/>
      <c r="J33" s="10"/>
      <c r="K33" s="10"/>
      <c r="L33" s="10"/>
      <c r="M33" s="10"/>
    </row>
    <row r="34" spans="1:13" x14ac:dyDescent="0.35">
      <c r="A34" s="10"/>
      <c r="B34" s="20">
        <f t="shared" si="0"/>
        <v>0</v>
      </c>
      <c r="C34" s="10"/>
      <c r="D34" s="11"/>
      <c r="E34" s="12"/>
      <c r="F34" s="11"/>
      <c r="G34" s="12"/>
      <c r="H34" s="11"/>
      <c r="I34" s="12"/>
      <c r="J34" s="10"/>
      <c r="K34" s="10"/>
      <c r="L34" s="10"/>
      <c r="M34" s="10"/>
    </row>
    <row r="35" spans="1:13" x14ac:dyDescent="0.35">
      <c r="A35" s="10"/>
      <c r="B35" s="20">
        <f t="shared" si="0"/>
        <v>0</v>
      </c>
      <c r="C35" s="10"/>
      <c r="D35" s="11"/>
      <c r="E35" s="12"/>
      <c r="F35" s="11"/>
      <c r="G35" s="12"/>
      <c r="H35" s="11"/>
      <c r="I35" s="12"/>
      <c r="J35" s="10"/>
      <c r="K35" s="10"/>
      <c r="L35" s="10"/>
      <c r="M35" s="10"/>
    </row>
    <row r="36" spans="1:13" x14ac:dyDescent="0.35">
      <c r="A36" s="10"/>
      <c r="B36" s="20">
        <f t="shared" si="0"/>
        <v>0</v>
      </c>
      <c r="C36" s="10"/>
      <c r="D36" s="11"/>
      <c r="E36" s="12"/>
      <c r="F36" s="11"/>
      <c r="G36" s="12"/>
      <c r="H36" s="11"/>
      <c r="I36" s="12"/>
      <c r="J36" s="10"/>
      <c r="K36" s="10"/>
      <c r="L36" s="10"/>
      <c r="M36" s="10"/>
    </row>
    <row r="37" spans="1:13" x14ac:dyDescent="0.35">
      <c r="A37" s="10"/>
      <c r="B37" s="20">
        <f t="shared" si="0"/>
        <v>0</v>
      </c>
      <c r="C37" s="10"/>
      <c r="D37" s="11"/>
      <c r="E37" s="12"/>
      <c r="F37" s="11"/>
      <c r="G37" s="12"/>
      <c r="H37" s="11"/>
      <c r="I37" s="12"/>
      <c r="J37" s="10"/>
      <c r="K37" s="10"/>
      <c r="L37" s="10"/>
      <c r="M37" s="10"/>
    </row>
    <row r="38" spans="1:13" ht="15" thickBot="1" x14ac:dyDescent="0.4">
      <c r="A38" s="10"/>
      <c r="B38" s="20">
        <f t="shared" si="0"/>
        <v>0</v>
      </c>
      <c r="C38" s="10"/>
      <c r="D38" s="11"/>
      <c r="E38" s="12"/>
      <c r="F38" s="11"/>
      <c r="G38" s="12"/>
      <c r="H38" s="11"/>
      <c r="I38" s="12"/>
      <c r="J38" s="10"/>
      <c r="K38" s="10"/>
      <c r="L38" s="10"/>
      <c r="M38" s="10"/>
    </row>
    <row r="39" spans="1:13" ht="15" thickBot="1" x14ac:dyDescent="0.4">
      <c r="A39" s="15" t="s">
        <v>106</v>
      </c>
      <c r="B39" s="18">
        <v>6435</v>
      </c>
      <c r="C39" s="18">
        <f>SUM(C26:C38)/56</f>
        <v>6435.25</v>
      </c>
      <c r="D39" s="18">
        <f>SUM(D26:D38)/56</f>
        <v>5238.7857142857147</v>
      </c>
      <c r="E39" s="16">
        <f>SUM(D39/C39)*100</f>
        <v>81.407648720495942</v>
      </c>
      <c r="F39" s="18">
        <f>SUM(F26:F38)/56</f>
        <v>1028.8214285714287</v>
      </c>
      <c r="G39" s="16">
        <f>SUM(F39/C39)*100</f>
        <v>15.987279881456487</v>
      </c>
      <c r="H39" s="18">
        <f>SUM(H26:H38)/56</f>
        <v>167.82142857142858</v>
      </c>
      <c r="I39" s="16">
        <f>SUM(H39/C39)*100</f>
        <v>2.6078462930178095</v>
      </c>
      <c r="J39" s="18"/>
      <c r="K39" s="15"/>
      <c r="L39" s="15"/>
      <c r="M39" s="15"/>
    </row>
    <row r="41" spans="1:13" ht="11.5" customHeight="1" x14ac:dyDescent="0.35">
      <c r="A41" s="1"/>
      <c r="B41" s="1"/>
      <c r="C41" s="1" t="s">
        <v>38</v>
      </c>
      <c r="D41" s="1"/>
    </row>
    <row r="42" spans="1:13" ht="11.5" customHeight="1" x14ac:dyDescent="0.35"/>
    <row r="43" spans="1:13" ht="15" thickBot="1" x14ac:dyDescent="0.4">
      <c r="A43" s="1"/>
      <c r="B43" s="1"/>
      <c r="C43" s="1"/>
      <c r="D43" s="1"/>
    </row>
    <row r="44" spans="1:13" ht="15" thickBot="1" x14ac:dyDescent="0.4">
      <c r="D44" s="2" t="s">
        <v>8</v>
      </c>
      <c r="E44" s="3"/>
      <c r="F44" s="3"/>
      <c r="G44" s="3"/>
      <c r="H44" s="3"/>
      <c r="I44" s="4"/>
      <c r="J44" s="4" t="s">
        <v>5</v>
      </c>
      <c r="K44" s="2" t="s">
        <v>9</v>
      </c>
      <c r="L44" s="3"/>
      <c r="M44" s="4"/>
    </row>
    <row r="45" spans="1:13" ht="15" thickBot="1" x14ac:dyDescent="0.4">
      <c r="A45" s="7" t="s">
        <v>0</v>
      </c>
      <c r="B45" s="7" t="s">
        <v>107</v>
      </c>
      <c r="C45" s="9" t="s">
        <v>1</v>
      </c>
      <c r="D45" s="7" t="s">
        <v>2</v>
      </c>
      <c r="E45" s="8" t="s">
        <v>15</v>
      </c>
      <c r="F45" s="7" t="s">
        <v>4</v>
      </c>
      <c r="G45" s="8" t="s">
        <v>15</v>
      </c>
      <c r="H45" s="7" t="s">
        <v>3</v>
      </c>
      <c r="I45" s="8" t="s">
        <v>15</v>
      </c>
      <c r="J45" s="5" t="s">
        <v>16</v>
      </c>
      <c r="K45" s="13" t="s">
        <v>10</v>
      </c>
      <c r="L45" s="13" t="s">
        <v>7</v>
      </c>
      <c r="M45" s="13" t="s">
        <v>6</v>
      </c>
    </row>
    <row r="46" spans="1:13" ht="15" thickBot="1" x14ac:dyDescent="0.4">
      <c r="A46" s="22" t="s">
        <v>48</v>
      </c>
      <c r="B46" s="20">
        <f>SUM(C46)/2</f>
        <v>8501</v>
      </c>
      <c r="C46">
        <v>17002</v>
      </c>
      <c r="D46" s="11">
        <v>14248</v>
      </c>
      <c r="E46" s="12">
        <v>83.8</v>
      </c>
      <c r="F46" s="11">
        <v>2461</v>
      </c>
      <c r="G46" s="12">
        <v>14.47</v>
      </c>
      <c r="H46" s="11">
        <v>293</v>
      </c>
      <c r="I46" s="12">
        <v>1.72</v>
      </c>
      <c r="J46" s="12" t="s">
        <v>43</v>
      </c>
      <c r="K46" s="21" t="s">
        <v>49</v>
      </c>
      <c r="L46" s="10" t="s">
        <v>50</v>
      </c>
      <c r="M46" s="10" t="s">
        <v>51</v>
      </c>
    </row>
    <row r="47" spans="1:13" x14ac:dyDescent="0.35">
      <c r="A47" s="14" t="s">
        <v>40</v>
      </c>
      <c r="B47" s="20">
        <f>SUM(C47)/2</f>
        <v>8218</v>
      </c>
      <c r="C47" s="17">
        <v>16436</v>
      </c>
      <c r="D47" s="11">
        <v>13318</v>
      </c>
      <c r="E47" s="12">
        <v>81.03</v>
      </c>
      <c r="F47" s="11">
        <v>2794</v>
      </c>
      <c r="G47" s="12">
        <v>17</v>
      </c>
      <c r="H47" s="11">
        <v>324</v>
      </c>
      <c r="I47" s="12">
        <v>1.97</v>
      </c>
      <c r="J47" s="6" t="s">
        <v>41</v>
      </c>
      <c r="K47" s="10" t="s">
        <v>52</v>
      </c>
      <c r="L47" s="10" t="s">
        <v>53</v>
      </c>
      <c r="M47" s="10" t="s">
        <v>54</v>
      </c>
    </row>
    <row r="48" spans="1:13" x14ac:dyDescent="0.35">
      <c r="A48" s="10" t="s">
        <v>42</v>
      </c>
      <c r="B48" s="20">
        <f>SUM(C48)/2</f>
        <v>8117</v>
      </c>
      <c r="C48" s="10">
        <v>16234</v>
      </c>
      <c r="D48" s="11">
        <v>13326</v>
      </c>
      <c r="E48" s="19">
        <v>83.09</v>
      </c>
      <c r="F48" s="11">
        <v>2622</v>
      </c>
      <c r="G48" s="19">
        <v>16.149999999999999</v>
      </c>
      <c r="H48" s="11">
        <v>286</v>
      </c>
      <c r="I48" s="19">
        <v>1.76</v>
      </c>
      <c r="J48" s="10" t="s">
        <v>44</v>
      </c>
      <c r="K48" s="10" t="s">
        <v>57</v>
      </c>
      <c r="L48" s="10" t="s">
        <v>55</v>
      </c>
      <c r="M48" s="10" t="s">
        <v>56</v>
      </c>
    </row>
    <row r="49" spans="1:13" x14ac:dyDescent="0.35">
      <c r="A49" s="10" t="s">
        <v>80</v>
      </c>
      <c r="B49" s="20">
        <f t="shared" ref="B49" si="1">SUM(C49)/2</f>
        <v>9424.5</v>
      </c>
      <c r="C49" s="10">
        <v>18849</v>
      </c>
      <c r="D49" s="11">
        <v>15539</v>
      </c>
      <c r="E49" s="12">
        <v>82.44</v>
      </c>
      <c r="F49" s="11">
        <v>2970</v>
      </c>
      <c r="G49" s="12">
        <v>15.76</v>
      </c>
      <c r="H49" s="11">
        <v>340</v>
      </c>
      <c r="I49" s="12">
        <v>1.8</v>
      </c>
      <c r="J49" s="25" t="s">
        <v>82</v>
      </c>
      <c r="K49" s="10" t="s">
        <v>91</v>
      </c>
      <c r="L49" s="10" t="s">
        <v>92</v>
      </c>
      <c r="M49" s="21" t="s">
        <v>93</v>
      </c>
    </row>
    <row r="50" spans="1:13" x14ac:dyDescent="0.35">
      <c r="A50" s="10" t="s">
        <v>81</v>
      </c>
      <c r="B50" s="20">
        <f>SUM(C50)/13*7</f>
        <v>9589.461538461539</v>
      </c>
      <c r="C50" s="10">
        <v>17809</v>
      </c>
      <c r="D50" s="11">
        <v>14608</v>
      </c>
      <c r="E50" s="12">
        <v>82.03</v>
      </c>
      <c r="F50" s="11">
        <v>2862</v>
      </c>
      <c r="G50" s="12">
        <v>16.07</v>
      </c>
      <c r="H50" s="11">
        <v>339</v>
      </c>
      <c r="I50" s="12">
        <v>1.9</v>
      </c>
      <c r="J50" s="10" t="s">
        <v>44</v>
      </c>
      <c r="K50" s="10" t="s">
        <v>94</v>
      </c>
      <c r="L50" s="10" t="s">
        <v>95</v>
      </c>
      <c r="M50" s="10" t="s">
        <v>96</v>
      </c>
    </row>
    <row r="51" spans="1:13" x14ac:dyDescent="0.35">
      <c r="A51" s="10"/>
      <c r="B51" s="20"/>
      <c r="C51" s="10"/>
      <c r="D51" s="11"/>
      <c r="E51" s="12"/>
      <c r="F51" s="11"/>
      <c r="G51" s="12"/>
      <c r="H51" s="11"/>
      <c r="I51" s="12"/>
      <c r="J51" s="10"/>
      <c r="K51" s="10"/>
      <c r="L51" s="10"/>
      <c r="M51" s="10"/>
    </row>
    <row r="52" spans="1:13" x14ac:dyDescent="0.35">
      <c r="A52" s="10"/>
      <c r="B52" s="20"/>
      <c r="C52" s="10"/>
      <c r="D52" s="11"/>
      <c r="E52" s="12"/>
      <c r="F52" s="11"/>
      <c r="G52" s="12"/>
      <c r="H52" s="11"/>
      <c r="I52" s="12"/>
      <c r="J52" s="10"/>
      <c r="K52" s="10"/>
      <c r="L52" s="10"/>
      <c r="M52" s="10"/>
    </row>
    <row r="53" spans="1:13" x14ac:dyDescent="0.35">
      <c r="A53" s="10"/>
      <c r="B53" s="20"/>
      <c r="C53" s="10"/>
      <c r="D53" s="11"/>
      <c r="E53" s="12"/>
      <c r="F53" s="11"/>
      <c r="G53" s="12"/>
      <c r="H53" s="11"/>
      <c r="I53" s="12"/>
      <c r="J53" s="10"/>
      <c r="K53" s="10"/>
      <c r="L53" s="10"/>
      <c r="M53" s="10"/>
    </row>
    <row r="54" spans="1:13" x14ac:dyDescent="0.35">
      <c r="A54" s="10"/>
      <c r="B54" s="10"/>
      <c r="C54" s="10"/>
      <c r="D54" s="11"/>
      <c r="E54" s="12"/>
      <c r="F54" s="11"/>
      <c r="G54" s="12"/>
      <c r="H54" s="11"/>
      <c r="I54" s="12"/>
      <c r="J54" s="10"/>
      <c r="K54" s="10"/>
      <c r="L54" s="10"/>
      <c r="M54" s="10"/>
    </row>
    <row r="55" spans="1:13" x14ac:dyDescent="0.35">
      <c r="A55" s="10"/>
      <c r="B55" s="10"/>
      <c r="C55" s="10"/>
      <c r="D55" s="11"/>
      <c r="E55" s="12"/>
      <c r="F55" s="11"/>
      <c r="G55" s="12"/>
      <c r="H55" s="11"/>
      <c r="I55" s="12"/>
      <c r="J55" s="10"/>
      <c r="K55" s="10"/>
      <c r="L55" s="10"/>
      <c r="M55" s="10"/>
    </row>
    <row r="56" spans="1:13" x14ac:dyDescent="0.35">
      <c r="A56" s="10"/>
      <c r="B56" s="10"/>
      <c r="C56" s="10"/>
      <c r="D56" s="11"/>
      <c r="E56" s="12"/>
      <c r="F56" s="11"/>
      <c r="G56" s="12"/>
      <c r="H56" s="11"/>
      <c r="I56" s="12"/>
      <c r="J56" s="10"/>
      <c r="K56" s="10"/>
      <c r="L56" s="10"/>
      <c r="M56" s="10"/>
    </row>
    <row r="57" spans="1:13" x14ac:dyDescent="0.35">
      <c r="A57" s="10"/>
      <c r="B57" s="10"/>
      <c r="C57" s="10"/>
      <c r="D57" s="11"/>
      <c r="E57" s="12"/>
      <c r="F57" s="11"/>
      <c r="G57" s="12"/>
      <c r="H57" s="11"/>
      <c r="I57" s="12"/>
      <c r="J57" s="10"/>
      <c r="K57" s="10"/>
      <c r="L57" s="10"/>
      <c r="M57" s="10"/>
    </row>
    <row r="58" spans="1:13" ht="15" thickBot="1" x14ac:dyDescent="0.4">
      <c r="A58" s="10"/>
      <c r="B58" s="10"/>
      <c r="C58" s="10"/>
      <c r="D58" s="11"/>
      <c r="E58" s="12"/>
      <c r="F58" s="11"/>
      <c r="G58" s="12"/>
      <c r="H58" s="11"/>
      <c r="I58" s="12"/>
      <c r="J58" s="10"/>
      <c r="K58" s="10"/>
      <c r="L58" s="10"/>
      <c r="M58" s="10"/>
    </row>
    <row r="59" spans="1:13" ht="15" thickBot="1" x14ac:dyDescent="0.4">
      <c r="A59" s="15" t="s">
        <v>106</v>
      </c>
      <c r="B59" s="18">
        <f>SUM(C46:C58)/10</f>
        <v>8633</v>
      </c>
      <c r="C59" s="18">
        <f>SUM(C46:C58)/10</f>
        <v>8633</v>
      </c>
      <c r="D59" s="18">
        <f>SUM(D46:D58)/10</f>
        <v>7103.9</v>
      </c>
      <c r="E59" s="16">
        <f>SUM(E46:E58)/5</f>
        <v>82.477999999999994</v>
      </c>
      <c r="F59" s="18">
        <f>SUM(F46:F58)/10</f>
        <v>1370.9</v>
      </c>
      <c r="G59" s="16">
        <f>SUM(G46:G58)/5</f>
        <v>15.889999999999997</v>
      </c>
      <c r="H59" s="18">
        <f>SUM(H46:H58)/10</f>
        <v>158.19999999999999</v>
      </c>
      <c r="I59" s="16">
        <f>SUM(I46:I58)/5</f>
        <v>1.83</v>
      </c>
      <c r="J59" s="18">
        <f>SUM(J47:J58)/7</f>
        <v>0</v>
      </c>
      <c r="K59" s="15"/>
      <c r="L59" s="15"/>
      <c r="M59" s="15"/>
    </row>
    <row r="61" spans="1:13" ht="11.5" customHeight="1" x14ac:dyDescent="0.35">
      <c r="A61" s="1"/>
      <c r="B61" s="1"/>
      <c r="C61" s="1" t="s">
        <v>34</v>
      </c>
      <c r="D61" s="1"/>
    </row>
    <row r="62" spans="1:13" ht="11.5" customHeight="1" x14ac:dyDescent="0.35">
      <c r="C62" t="s">
        <v>19</v>
      </c>
    </row>
    <row r="63" spans="1:13" ht="15" thickBot="1" x14ac:dyDescent="0.4">
      <c r="A63" s="1"/>
      <c r="B63" s="1"/>
      <c r="C63" s="1"/>
      <c r="D63" s="1"/>
    </row>
    <row r="64" spans="1:13" ht="15" thickBot="1" x14ac:dyDescent="0.4">
      <c r="D64" s="2" t="s">
        <v>8</v>
      </c>
      <c r="E64" s="3"/>
      <c r="F64" s="3"/>
      <c r="G64" s="3"/>
      <c r="H64" s="3"/>
      <c r="I64" s="4"/>
      <c r="J64" s="4" t="s">
        <v>5</v>
      </c>
      <c r="K64" s="2" t="s">
        <v>9</v>
      </c>
      <c r="L64" s="3"/>
      <c r="M64" s="4"/>
    </row>
    <row r="65" spans="1:13" ht="15" thickBot="1" x14ac:dyDescent="0.4">
      <c r="A65" s="7" t="s">
        <v>0</v>
      </c>
      <c r="B65" s="7" t="s">
        <v>107</v>
      </c>
      <c r="C65" s="9" t="s">
        <v>1</v>
      </c>
      <c r="D65" s="7" t="s">
        <v>2</v>
      </c>
      <c r="E65" s="8" t="s">
        <v>15</v>
      </c>
      <c r="F65" s="7" t="s">
        <v>4</v>
      </c>
      <c r="G65" s="8" t="s">
        <v>15</v>
      </c>
      <c r="H65" s="7" t="s">
        <v>3</v>
      </c>
      <c r="I65" s="8" t="s">
        <v>15</v>
      </c>
      <c r="J65" s="5" t="s">
        <v>16</v>
      </c>
      <c r="K65" s="13" t="s">
        <v>10</v>
      </c>
      <c r="L65" s="13" t="s">
        <v>7</v>
      </c>
      <c r="M65" s="13" t="s">
        <v>6</v>
      </c>
    </row>
    <row r="66" spans="1:13" x14ac:dyDescent="0.35">
      <c r="A66" s="14" t="s">
        <v>67</v>
      </c>
      <c r="B66" s="20">
        <f>SUM(C66/2)</f>
        <v>3206.5</v>
      </c>
      <c r="C66" s="17">
        <v>6413</v>
      </c>
      <c r="D66" s="11">
        <v>5699</v>
      </c>
      <c r="E66" s="12">
        <v>88.4</v>
      </c>
      <c r="F66" s="11">
        <v>616</v>
      </c>
      <c r="G66" s="12">
        <v>9.61</v>
      </c>
      <c r="H66" s="11">
        <v>128</v>
      </c>
      <c r="I66" s="12">
        <v>2</v>
      </c>
      <c r="J66" s="6" t="s">
        <v>46</v>
      </c>
      <c r="K66" s="6" t="s">
        <v>58</v>
      </c>
      <c r="L66" s="10" t="s">
        <v>59</v>
      </c>
      <c r="M66" s="10" t="s">
        <v>60</v>
      </c>
    </row>
    <row r="67" spans="1:13" x14ac:dyDescent="0.35">
      <c r="A67" s="10" t="s">
        <v>45</v>
      </c>
      <c r="B67" s="20">
        <f>SUM(C67/2)</f>
        <v>2840.5</v>
      </c>
      <c r="C67" s="10">
        <v>5681</v>
      </c>
      <c r="D67" s="11">
        <v>4655</v>
      </c>
      <c r="E67" s="19">
        <v>81.94</v>
      </c>
      <c r="F67" s="11">
        <v>811</v>
      </c>
      <c r="G67" s="19">
        <v>14.28</v>
      </c>
      <c r="H67" s="11">
        <v>215</v>
      </c>
      <c r="I67" s="19">
        <v>3.78</v>
      </c>
      <c r="J67" s="10" t="s">
        <v>47</v>
      </c>
      <c r="K67" s="10" t="s">
        <v>61</v>
      </c>
      <c r="L67" s="10" t="s">
        <v>61</v>
      </c>
      <c r="M67" s="10" t="s">
        <v>60</v>
      </c>
    </row>
    <row r="68" spans="1:13" x14ac:dyDescent="0.35">
      <c r="A68" s="10" t="s">
        <v>68</v>
      </c>
      <c r="B68" s="20">
        <f>SUM(C68/2)</f>
        <v>4366.5</v>
      </c>
      <c r="C68" s="10">
        <v>8733</v>
      </c>
      <c r="D68" s="11">
        <v>6516</v>
      </c>
      <c r="E68" s="12">
        <v>77.78</v>
      </c>
      <c r="F68" s="11">
        <v>1463</v>
      </c>
      <c r="G68" s="12">
        <v>17.46</v>
      </c>
      <c r="H68" s="11">
        <v>396</v>
      </c>
      <c r="I68" s="12">
        <v>4.75</v>
      </c>
      <c r="J68" s="10" t="s">
        <v>47</v>
      </c>
      <c r="K68" s="10" t="s">
        <v>62</v>
      </c>
      <c r="L68" s="10" t="s">
        <v>63</v>
      </c>
      <c r="M68" s="21" t="s">
        <v>29</v>
      </c>
    </row>
    <row r="69" spans="1:13" x14ac:dyDescent="0.35">
      <c r="A69" s="10" t="s">
        <v>85</v>
      </c>
      <c r="B69" s="20">
        <f>SUM(C69/2)</f>
        <v>2887</v>
      </c>
      <c r="C69" s="10">
        <v>5774</v>
      </c>
      <c r="D69" s="11">
        <v>4502</v>
      </c>
      <c r="E69" s="12">
        <v>77.97</v>
      </c>
      <c r="F69" s="11">
        <v>1016</v>
      </c>
      <c r="G69" s="12">
        <v>17.600000000000001</v>
      </c>
      <c r="H69" s="11">
        <v>256</v>
      </c>
      <c r="I69" s="12">
        <v>4.43</v>
      </c>
      <c r="J69" s="10" t="s">
        <v>47</v>
      </c>
      <c r="K69" s="10" t="s">
        <v>64</v>
      </c>
      <c r="L69" s="10" t="s">
        <v>65</v>
      </c>
      <c r="M69" s="10" t="s">
        <v>66</v>
      </c>
    </row>
    <row r="70" spans="1:13" x14ac:dyDescent="0.35">
      <c r="A70" s="10" t="s">
        <v>84</v>
      </c>
      <c r="B70" s="20">
        <f>SUM(C70/2)</f>
        <v>3346</v>
      </c>
      <c r="C70" s="10">
        <v>6692</v>
      </c>
      <c r="D70" s="11">
        <v>5196</v>
      </c>
      <c r="E70" s="12">
        <v>77.64</v>
      </c>
      <c r="F70" s="11">
        <v>1245</v>
      </c>
      <c r="G70" s="12">
        <v>18.600000000000001</v>
      </c>
      <c r="H70" s="11">
        <v>251</v>
      </c>
      <c r="I70" s="12">
        <v>3.75</v>
      </c>
      <c r="J70" s="10" t="s">
        <v>47</v>
      </c>
      <c r="K70" s="10" t="s">
        <v>90</v>
      </c>
      <c r="L70" s="10" t="s">
        <v>89</v>
      </c>
      <c r="M70" s="10" t="s">
        <v>88</v>
      </c>
    </row>
    <row r="71" spans="1:13" x14ac:dyDescent="0.35">
      <c r="A71" s="10"/>
      <c r="B71" s="20"/>
      <c r="C71" s="10"/>
      <c r="D71" s="11"/>
      <c r="E71" s="12"/>
      <c r="F71" s="11"/>
      <c r="G71" s="12"/>
      <c r="H71" s="11"/>
      <c r="I71" s="12"/>
      <c r="J71" s="10"/>
      <c r="K71" s="10"/>
      <c r="L71" s="10"/>
      <c r="M71" s="10"/>
    </row>
    <row r="72" spans="1:13" x14ac:dyDescent="0.35">
      <c r="A72" s="10"/>
      <c r="B72" s="20"/>
      <c r="C72" s="10"/>
      <c r="D72" s="11"/>
      <c r="E72" s="12"/>
      <c r="F72" s="11"/>
      <c r="G72" s="12"/>
      <c r="H72" s="11"/>
      <c r="I72" s="12"/>
      <c r="J72" s="10"/>
      <c r="K72" s="10"/>
      <c r="L72" s="10"/>
      <c r="M72" s="10"/>
    </row>
    <row r="73" spans="1:13" x14ac:dyDescent="0.35">
      <c r="A73" s="10"/>
      <c r="B73" s="10"/>
      <c r="C73" s="10"/>
      <c r="D73" s="11"/>
      <c r="E73" s="12"/>
      <c r="F73" s="11"/>
      <c r="G73" s="12"/>
      <c r="H73" s="11"/>
      <c r="I73" s="12"/>
      <c r="J73" s="10"/>
      <c r="K73" s="10"/>
      <c r="L73" s="10"/>
      <c r="M73" s="10"/>
    </row>
    <row r="74" spans="1:13" x14ac:dyDescent="0.35">
      <c r="A74" s="10"/>
      <c r="B74" s="10"/>
      <c r="C74" s="10"/>
      <c r="D74" s="11"/>
      <c r="E74" s="12"/>
      <c r="F74" s="11"/>
      <c r="G74" s="12"/>
      <c r="H74" s="11"/>
      <c r="I74" s="12"/>
      <c r="J74" s="10"/>
      <c r="K74" s="10"/>
      <c r="L74" s="10"/>
      <c r="M74" s="10"/>
    </row>
    <row r="75" spans="1:13" x14ac:dyDescent="0.35">
      <c r="A75" s="10"/>
      <c r="B75" s="10"/>
      <c r="C75" s="10"/>
      <c r="D75" s="11"/>
      <c r="E75" s="12"/>
      <c r="F75" s="11"/>
      <c r="G75" s="12"/>
      <c r="H75" s="11"/>
      <c r="I75" s="12"/>
      <c r="J75" s="10"/>
      <c r="K75" s="10"/>
      <c r="L75" s="10"/>
      <c r="M75" s="10"/>
    </row>
    <row r="76" spans="1:13" x14ac:dyDescent="0.35">
      <c r="A76" s="10"/>
      <c r="B76" s="10"/>
      <c r="C76" s="10"/>
      <c r="D76" s="11"/>
      <c r="E76" s="12"/>
      <c r="F76" s="11"/>
      <c r="G76" s="12"/>
      <c r="H76" s="11"/>
      <c r="I76" s="12"/>
      <c r="J76" s="10"/>
      <c r="K76" s="10"/>
      <c r="L76" s="10"/>
      <c r="M76" s="10"/>
    </row>
    <row r="77" spans="1:13" ht="15" thickBot="1" x14ac:dyDescent="0.4">
      <c r="A77" s="10"/>
      <c r="B77" s="10"/>
      <c r="C77" s="10"/>
      <c r="D77" s="11"/>
      <c r="E77" s="12"/>
      <c r="F77" s="11"/>
      <c r="G77" s="12"/>
      <c r="H77" s="11"/>
      <c r="I77" s="12"/>
      <c r="J77" s="10"/>
      <c r="K77" s="10"/>
      <c r="L77" s="10"/>
      <c r="M77" s="10"/>
    </row>
    <row r="78" spans="1:13" ht="15" thickBot="1" x14ac:dyDescent="0.4">
      <c r="A78" s="15" t="s">
        <v>106</v>
      </c>
      <c r="B78" s="18">
        <f>SUM(B66:B77)/5</f>
        <v>3329.3</v>
      </c>
      <c r="C78" s="18">
        <f>SUM(C66:C77)/10</f>
        <v>3329.3</v>
      </c>
      <c r="D78" s="18">
        <f>SUM(D66:D77)/10</f>
        <v>2656.8</v>
      </c>
      <c r="E78" s="16">
        <f>SUM(D78/C78)*100</f>
        <v>79.800558675997962</v>
      </c>
      <c r="F78" s="18">
        <f>SUM(F66:F77)/10</f>
        <v>515.1</v>
      </c>
      <c r="G78" s="16">
        <f>SUM(F78/C78)*100</f>
        <v>15.471720782146397</v>
      </c>
      <c r="H78" s="18">
        <f>SUM(H66:H77)/10</f>
        <v>124.6</v>
      </c>
      <c r="I78" s="16">
        <f>SUM(H78/C78)*100</f>
        <v>3.7425284594359169</v>
      </c>
      <c r="J78" s="18">
        <f>SUM(J66:J77)/7</f>
        <v>0</v>
      </c>
      <c r="K78" s="15"/>
      <c r="L78" s="15"/>
      <c r="M78" s="15"/>
    </row>
    <row r="81" spans="1:13" ht="11.5" customHeight="1" x14ac:dyDescent="0.35">
      <c r="A81" s="1"/>
      <c r="B81" s="1"/>
      <c r="C81" s="1" t="s">
        <v>35</v>
      </c>
      <c r="D81" s="1"/>
    </row>
    <row r="82" spans="1:13" ht="11.5" customHeight="1" x14ac:dyDescent="0.35">
      <c r="C82" t="s">
        <v>101</v>
      </c>
    </row>
    <row r="83" spans="1:13" ht="15" thickBot="1" x14ac:dyDescent="0.4">
      <c r="A83" s="1"/>
      <c r="B83" s="1"/>
      <c r="C83" s="1"/>
      <c r="D83" s="1"/>
    </row>
    <row r="84" spans="1:13" ht="15" thickBot="1" x14ac:dyDescent="0.4">
      <c r="D84" s="2" t="s">
        <v>8</v>
      </c>
      <c r="E84" s="3"/>
      <c r="F84" s="3"/>
      <c r="G84" s="3"/>
      <c r="H84" s="3"/>
      <c r="I84" s="4"/>
      <c r="J84" s="4" t="s">
        <v>5</v>
      </c>
      <c r="K84" s="2" t="s">
        <v>9</v>
      </c>
      <c r="L84" s="3"/>
      <c r="M84" s="4"/>
    </row>
    <row r="85" spans="1:13" ht="15" thickBot="1" x14ac:dyDescent="0.4">
      <c r="A85" s="7" t="s">
        <v>0</v>
      </c>
      <c r="B85" s="7" t="s">
        <v>107</v>
      </c>
      <c r="C85" s="9" t="s">
        <v>1</v>
      </c>
      <c r="D85" s="7" t="s">
        <v>2</v>
      </c>
      <c r="E85" s="8" t="s">
        <v>15</v>
      </c>
      <c r="F85" s="7" t="s">
        <v>4</v>
      </c>
      <c r="G85" s="8" t="s">
        <v>15</v>
      </c>
      <c r="H85" s="7" t="s">
        <v>3</v>
      </c>
      <c r="I85" s="8" t="s">
        <v>15</v>
      </c>
      <c r="J85" s="5" t="s">
        <v>16</v>
      </c>
      <c r="K85" s="13" t="s">
        <v>10</v>
      </c>
      <c r="L85" s="13" t="s">
        <v>7</v>
      </c>
      <c r="M85" s="13" t="s">
        <v>6</v>
      </c>
    </row>
    <row r="86" spans="1:13" x14ac:dyDescent="0.35">
      <c r="A86" s="14"/>
      <c r="B86" s="20"/>
      <c r="C86" s="17"/>
      <c r="D86" s="11"/>
      <c r="E86" s="12"/>
      <c r="F86" s="11"/>
      <c r="G86" s="12"/>
      <c r="H86" s="11"/>
      <c r="I86" s="12"/>
      <c r="J86" s="6"/>
      <c r="K86" s="6"/>
      <c r="L86" s="10"/>
      <c r="M86" s="10"/>
    </row>
    <row r="87" spans="1:13" x14ac:dyDescent="0.35">
      <c r="A87" s="10"/>
      <c r="B87" s="20"/>
      <c r="C87" s="10"/>
      <c r="D87" s="11"/>
      <c r="E87" s="19"/>
      <c r="F87" s="11"/>
      <c r="G87" s="19"/>
      <c r="H87" s="11"/>
      <c r="I87" s="19"/>
      <c r="J87" s="10"/>
      <c r="K87" s="10"/>
      <c r="L87" s="10"/>
      <c r="M87" s="10"/>
    </row>
    <row r="88" spans="1:13" x14ac:dyDescent="0.35">
      <c r="A88" s="10"/>
      <c r="B88" s="20"/>
      <c r="C88" s="10"/>
      <c r="D88" s="11"/>
      <c r="E88" s="12"/>
      <c r="F88" s="11"/>
      <c r="G88" s="12"/>
      <c r="H88" s="11"/>
      <c r="I88" s="12"/>
      <c r="J88" s="10"/>
      <c r="K88" s="10"/>
      <c r="L88" s="10"/>
      <c r="M88" s="21"/>
    </row>
    <row r="89" spans="1:13" x14ac:dyDescent="0.35">
      <c r="A89" s="10"/>
      <c r="B89" s="20"/>
      <c r="C89" s="10"/>
      <c r="D89" s="11"/>
      <c r="E89" s="12"/>
      <c r="F89" s="11"/>
      <c r="G89" s="12"/>
      <c r="H89" s="11"/>
      <c r="I89" s="12"/>
      <c r="J89" s="10"/>
      <c r="K89" s="10"/>
      <c r="L89" s="10"/>
      <c r="M89" s="10"/>
    </row>
    <row r="90" spans="1:13" x14ac:dyDescent="0.35">
      <c r="A90" s="10"/>
      <c r="B90" s="20"/>
      <c r="C90" s="10"/>
      <c r="D90" s="11"/>
      <c r="E90" s="12"/>
      <c r="F90" s="11"/>
      <c r="G90" s="12"/>
      <c r="H90" s="11"/>
      <c r="I90" s="12"/>
      <c r="J90" s="10"/>
      <c r="K90" s="10"/>
      <c r="L90" s="10"/>
      <c r="M90" s="10"/>
    </row>
    <row r="91" spans="1:13" x14ac:dyDescent="0.35">
      <c r="A91" s="10"/>
      <c r="B91" s="20"/>
      <c r="C91" s="10"/>
      <c r="D91" s="11"/>
      <c r="E91" s="12"/>
      <c r="F91" s="11"/>
      <c r="G91" s="12"/>
      <c r="H91" s="11"/>
      <c r="I91" s="12"/>
      <c r="J91" s="10"/>
      <c r="K91" s="10"/>
      <c r="L91" s="10"/>
      <c r="M91" s="10"/>
    </row>
    <row r="92" spans="1:13" x14ac:dyDescent="0.35">
      <c r="A92" s="10"/>
      <c r="B92" s="20"/>
      <c r="C92" s="10"/>
      <c r="D92" s="11"/>
      <c r="E92" s="12"/>
      <c r="F92" s="11"/>
      <c r="G92" s="12"/>
      <c r="H92" s="11"/>
      <c r="I92" s="12"/>
      <c r="J92" s="10"/>
      <c r="K92" s="10"/>
      <c r="L92" s="10"/>
      <c r="M92" s="10"/>
    </row>
    <row r="93" spans="1:13" x14ac:dyDescent="0.35">
      <c r="A93" s="10"/>
      <c r="B93" s="10"/>
      <c r="C93" s="10"/>
      <c r="D93" s="11"/>
      <c r="E93" s="12"/>
      <c r="F93" s="11"/>
      <c r="G93" s="12"/>
      <c r="H93" s="11"/>
      <c r="I93" s="12"/>
      <c r="J93" s="10"/>
      <c r="K93" s="10"/>
      <c r="L93" s="10"/>
      <c r="M93" s="10"/>
    </row>
    <row r="94" spans="1:13" x14ac:dyDescent="0.35">
      <c r="A94" s="10"/>
      <c r="B94" s="10"/>
      <c r="C94" s="10"/>
      <c r="D94" s="11"/>
      <c r="E94" s="12"/>
      <c r="F94" s="11"/>
      <c r="G94" s="12"/>
      <c r="H94" s="11"/>
      <c r="I94" s="12"/>
      <c r="J94" s="10"/>
      <c r="K94" s="10"/>
      <c r="L94" s="10"/>
      <c r="M94" s="10"/>
    </row>
    <row r="95" spans="1:13" x14ac:dyDescent="0.35">
      <c r="A95" s="10"/>
      <c r="B95" s="10"/>
      <c r="C95" s="10"/>
      <c r="D95" s="11"/>
      <c r="E95" s="12"/>
      <c r="F95" s="11"/>
      <c r="G95" s="12"/>
      <c r="H95" s="11"/>
      <c r="I95" s="12"/>
      <c r="J95" s="10"/>
      <c r="K95" s="10"/>
      <c r="L95" s="10"/>
      <c r="M95" s="10"/>
    </row>
    <row r="96" spans="1:13" x14ac:dyDescent="0.35">
      <c r="A96" s="10"/>
      <c r="B96" s="10"/>
      <c r="C96" s="10"/>
      <c r="D96" s="11"/>
      <c r="E96" s="12"/>
      <c r="F96" s="11"/>
      <c r="G96" s="12"/>
      <c r="H96" s="11"/>
      <c r="I96" s="12"/>
      <c r="J96" s="10"/>
      <c r="K96" s="10"/>
      <c r="L96" s="10"/>
      <c r="M96" s="10"/>
    </row>
    <row r="97" spans="1:13" ht="15" thickBot="1" x14ac:dyDescent="0.4">
      <c r="A97" s="10"/>
      <c r="B97" s="10"/>
      <c r="C97" s="10"/>
      <c r="D97" s="11"/>
      <c r="E97" s="12"/>
      <c r="F97" s="11"/>
      <c r="G97" s="12"/>
      <c r="H97" s="11"/>
      <c r="I97" s="12"/>
      <c r="J97" s="10"/>
      <c r="K97" s="10"/>
      <c r="L97" s="10"/>
      <c r="M97" s="10"/>
    </row>
    <row r="98" spans="1:13" ht="15" thickBot="1" x14ac:dyDescent="0.4">
      <c r="A98" s="15" t="s">
        <v>106</v>
      </c>
      <c r="B98" s="18"/>
      <c r="C98" s="18">
        <f>SUM(C86:C97)/43</f>
        <v>0</v>
      </c>
      <c r="D98" s="18">
        <f>SUM(D86:D97)/43</f>
        <v>0</v>
      </c>
      <c r="E98" s="16" t="e">
        <f>SUM(D98/C98)*100</f>
        <v>#DIV/0!</v>
      </c>
      <c r="F98" s="18">
        <f>SUM(F86:F97)/43</f>
        <v>0</v>
      </c>
      <c r="G98" s="16" t="e">
        <f>SUM(F98/C98)*100</f>
        <v>#DIV/0!</v>
      </c>
      <c r="H98" s="18">
        <f>SUM(H86:H97)/43</f>
        <v>0</v>
      </c>
      <c r="I98" s="16" t="e">
        <f>SUM(H98/C98)*100</f>
        <v>#DIV/0!</v>
      </c>
      <c r="J98" s="18">
        <f>SUM(J86:J97)/7</f>
        <v>0</v>
      </c>
      <c r="K98" s="15"/>
      <c r="L98" s="15"/>
      <c r="M98" s="15"/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A42EB-691A-48F2-A80B-D90F49678C5C}">
  <dimension ref="D3:Q50"/>
  <sheetViews>
    <sheetView topLeftCell="B2" workbookViewId="0">
      <selection activeCell="O16" sqref="O16"/>
    </sheetView>
  </sheetViews>
  <sheetFormatPr defaultRowHeight="14.5" x14ac:dyDescent="0.35"/>
  <cols>
    <col min="15" max="15" width="12.7265625" customWidth="1"/>
  </cols>
  <sheetData>
    <row r="3" spans="4:17" ht="15" thickBot="1" x14ac:dyDescent="0.4">
      <c r="D3" t="s">
        <v>69</v>
      </c>
      <c r="E3" t="s">
        <v>70</v>
      </c>
      <c r="F3" t="s">
        <v>71</v>
      </c>
      <c r="G3" t="s">
        <v>72</v>
      </c>
    </row>
    <row r="4" spans="4:17" x14ac:dyDescent="0.35">
      <c r="D4">
        <v>17820</v>
      </c>
      <c r="E4">
        <v>7792</v>
      </c>
      <c r="F4">
        <v>2456</v>
      </c>
      <c r="G4" s="24">
        <f>SUM(D4:F4)</f>
        <v>28068</v>
      </c>
      <c r="O4" s="2" t="s">
        <v>86</v>
      </c>
      <c r="P4" s="3"/>
      <c r="Q4" s="4"/>
    </row>
    <row r="5" spans="4:17" x14ac:dyDescent="0.35">
      <c r="O5" s="11"/>
      <c r="Q5" s="12"/>
    </row>
    <row r="6" spans="4:17" x14ac:dyDescent="0.35">
      <c r="O6" s="11" t="s">
        <v>102</v>
      </c>
      <c r="Q6" s="12"/>
    </row>
    <row r="7" spans="4:17" x14ac:dyDescent="0.35">
      <c r="O7" s="26" t="s">
        <v>103</v>
      </c>
      <c r="P7" s="27"/>
      <c r="Q7" s="28"/>
    </row>
    <row r="8" spans="4:17" x14ac:dyDescent="0.35">
      <c r="O8" s="29" t="s">
        <v>104</v>
      </c>
      <c r="P8" s="30"/>
      <c r="Q8" s="31"/>
    </row>
    <row r="9" spans="4:17" ht="15" thickBot="1" x14ac:dyDescent="0.4">
      <c r="O9" s="32" t="s">
        <v>105</v>
      </c>
      <c r="P9" s="33"/>
      <c r="Q9" s="34"/>
    </row>
    <row r="22" spans="6:17" x14ac:dyDescent="0.35">
      <c r="F22">
        <v>7104</v>
      </c>
      <c r="G22">
        <v>1371</v>
      </c>
      <c r="H22">
        <v>158</v>
      </c>
    </row>
    <row r="24" spans="6:17" ht="15" thickBot="1" x14ac:dyDescent="0.4"/>
    <row r="25" spans="6:17" x14ac:dyDescent="0.35">
      <c r="O25" s="2" t="s">
        <v>86</v>
      </c>
      <c r="P25" s="3"/>
      <c r="Q25" s="4"/>
    </row>
    <row r="26" spans="6:17" x14ac:dyDescent="0.35">
      <c r="O26" s="11"/>
      <c r="Q26" s="12"/>
    </row>
    <row r="27" spans="6:17" x14ac:dyDescent="0.35">
      <c r="O27" s="11" t="s">
        <v>73</v>
      </c>
      <c r="P27">
        <v>8637</v>
      </c>
      <c r="Q27" s="12"/>
    </row>
    <row r="28" spans="6:17" x14ac:dyDescent="0.35">
      <c r="O28" s="26" t="s">
        <v>74</v>
      </c>
      <c r="P28" s="27">
        <v>7104</v>
      </c>
      <c r="Q28" s="28"/>
    </row>
    <row r="29" spans="6:17" x14ac:dyDescent="0.35">
      <c r="O29" s="29" t="s">
        <v>75</v>
      </c>
      <c r="P29" s="30">
        <v>1371</v>
      </c>
      <c r="Q29" s="31"/>
    </row>
    <row r="30" spans="6:17" ht="15" thickBot="1" x14ac:dyDescent="0.4">
      <c r="O30" s="32" t="s">
        <v>76</v>
      </c>
      <c r="P30" s="33">
        <v>158</v>
      </c>
      <c r="Q30" s="34"/>
    </row>
    <row r="41" spans="5:17" x14ac:dyDescent="0.35">
      <c r="E41">
        <v>3329</v>
      </c>
      <c r="F41">
        <v>2657</v>
      </c>
      <c r="G41">
        <v>515</v>
      </c>
      <c r="H41">
        <v>124</v>
      </c>
    </row>
    <row r="44" spans="5:17" ht="15" thickBot="1" x14ac:dyDescent="0.4"/>
    <row r="45" spans="5:17" x14ac:dyDescent="0.35">
      <c r="O45" s="2" t="s">
        <v>86</v>
      </c>
      <c r="P45" s="3"/>
      <c r="Q45" s="4"/>
    </row>
    <row r="46" spans="5:17" x14ac:dyDescent="0.35">
      <c r="O46" s="11"/>
      <c r="Q46" s="12"/>
    </row>
    <row r="47" spans="5:17" x14ac:dyDescent="0.35">
      <c r="O47" s="11" t="s">
        <v>77</v>
      </c>
      <c r="P47">
        <v>3329</v>
      </c>
      <c r="Q47" s="12"/>
    </row>
    <row r="48" spans="5:17" x14ac:dyDescent="0.35">
      <c r="O48" s="26" t="s">
        <v>78</v>
      </c>
      <c r="P48" s="27">
        <v>2657</v>
      </c>
      <c r="Q48" s="28"/>
    </row>
    <row r="49" spans="15:17" x14ac:dyDescent="0.35">
      <c r="O49" s="29" t="s">
        <v>87</v>
      </c>
      <c r="P49" s="30"/>
      <c r="Q49" s="31"/>
    </row>
    <row r="50" spans="15:17" ht="15" thickBot="1" x14ac:dyDescent="0.4">
      <c r="O50" s="32" t="s">
        <v>79</v>
      </c>
      <c r="P50" s="33">
        <v>124</v>
      </c>
      <c r="Q50" s="3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SID Average</vt:lpstr>
      <vt:lpstr>Pie 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Nigel Curtis</dc:creator>
  <cp:lastModifiedBy>Nigel Curtis</cp:lastModifiedBy>
  <cp:lastPrinted>2025-12-01T11:00:10Z</cp:lastPrinted>
  <dcterms:created xsi:type="dcterms:W3CDTF">2015-06-05T18:17:20Z</dcterms:created>
  <dcterms:modified xsi:type="dcterms:W3CDTF">2026-05-27T10:53:38Z</dcterms:modified>
</cp:coreProperties>
</file>